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<sst xmlns="http://schemas.openxmlformats.org/spreadsheetml/2006/main" count="943" uniqueCount="177">
  <si>
    <t>Наименование</t>
  </si>
  <si>
    <t>Код вида расходов</t>
  </si>
  <si>
    <t>ГРБС</t>
  </si>
  <si>
    <t>КОСГУ</t>
  </si>
  <si>
    <t>1кв</t>
  </si>
  <si>
    <t>2 кв</t>
  </si>
  <si>
    <t xml:space="preserve"> 3 кв</t>
  </si>
  <si>
    <t>4 кв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</si>
  <si>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</si>
  <si>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</si>
  <si>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</si>
  <si>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</si>
  <si>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</si>
  <si>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</si>
  <si>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Арендная плата за пользование имуществом</t>
  </si>
  <si>
    <t>Работы, услуги по содержанию имущества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</si>
  <si>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</si>
  <si>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</si>
  <si>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</si>
  <si>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</si>
  <si>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</si>
  <si>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</si>
  <si>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</si>
  <si>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Компенсации депутатам, осуществляющим свои полномочия на непостоянной основе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</si>
  <si>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</si>
  <si>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</si>
  <si>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Коммунальные услуги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</si>
  <si>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</si>
  <si>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</si>
  <si>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</si>
  <si>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</si>
  <si>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</si>
  <si>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</si>
  <si>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</si>
  <si>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</si>
  <si>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Установка и содержание малых архитектурных форм, уличной мебели и хозяйственно-бытового оборудования, создание зон отдыха</t>
  </si>
  <si>
    <t>Обустройство и содержание детских  площадок</t>
  </si>
  <si>
    <t>Обустройство и содержание спортивных площадок</t>
  </si>
  <si>
    <t>Уборка территорий, водных акваторий, тупиков, проездов</t>
  </si>
  <si>
    <t>Компенсационное озеленение, проведение санитарных рубок. Реконструкция зеленых насаждений внутриквартального озеленения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</si>
  <si>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</si>
  <si>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</si>
  <si>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</si>
  <si>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</si>
  <si>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</si>
  <si>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</si>
  <si>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</si>
  <si>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Социальное обеспечение населения</t>
  </si>
  <si>
    <t>Пенсии, пособия, выплачиваемые организациями сектора государственного управления</t>
  </si>
  <si>
    <t>Охрана семьи и детства</t>
  </si>
  <si>
    <t>Пособие по социальной помощи населению</t>
  </si>
  <si>
    <t>Физическая культура и спорт</t>
  </si>
  <si>
    <t>Другие вопросы в области физической культуры и спорта</t>
  </si>
  <si>
    <t>Содержание учреждений физической культуры и спорта  - МКУ «СК «Старт»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</si>
  <si>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</si>
  <si>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</si>
  <si>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 – МКУ «Информационный центр Нарвский»</t>
  </si>
  <si>
    <t>И Т О Г О</t>
  </si>
  <si>
    <t>Код раздела, подраздел</t>
  </si>
  <si>
    <t>Код Цел. Статьи</t>
  </si>
  <si>
    <t>0102</t>
  </si>
  <si>
    <t>В том числе по-кварталам</t>
  </si>
  <si>
    <t>Сумма на год</t>
  </si>
  <si>
    <t>0103</t>
  </si>
  <si>
    <t>0104</t>
  </si>
  <si>
    <t>0111</t>
  </si>
  <si>
    <t>0113</t>
  </si>
  <si>
    <t>0300</t>
  </si>
  <si>
    <t>0309</t>
  </si>
  <si>
    <t>0500</t>
  </si>
  <si>
    <t>0100</t>
  </si>
  <si>
    <t>0503</t>
  </si>
  <si>
    <t>0505</t>
  </si>
  <si>
    <t>0700</t>
  </si>
  <si>
    <t>0709</t>
  </si>
  <si>
    <t>0800</t>
  </si>
  <si>
    <t>0801</t>
  </si>
  <si>
    <t>Муниципальный совет внутригородского муниципального образования Санкт-Петербурга муниципального округа Нарвский округ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</si>
  <si>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</si>
  <si>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</si>
  <si>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</si>
  <si>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</si>
  <si>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</si>
  <si>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</si>
  <si>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</si>
  <si>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</si>
  <si>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</si>
  <si>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</si>
  <si>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</si>
  <si>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</si>
  <si>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Расходы на выплаты персоналу казенных учреждений</t>
  </si>
  <si>
    <t>0400</t>
  </si>
  <si>
    <t>0401</t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</si>
  <si>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</t>
  </si>
  <si>
    <t xml:space="preserve">Профессиональная подготовка, переподготовка и повышение квалификации </t>
  </si>
  <si>
    <t>0705</t>
  </si>
  <si>
    <t>Публичные нормативные социальные выплаты гражданам</t>
  </si>
  <si>
    <t>1101</t>
  </si>
  <si>
    <t>Физическая культура</t>
  </si>
  <si>
    <t>1204</t>
  </si>
  <si>
    <t>Другие вопросы в области средств массовой информации</t>
  </si>
  <si>
    <t>Расходы на временное трудоустройство несовершеннолетних в возрасте от 14 до 18 лет в свободное от учебы время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</si>
  <si>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</si>
  <si>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</si>
  <si>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1105</t>
  </si>
  <si>
    <t>Депутаты, осуществляющие свою деятельность на постоянной основе</t>
  </si>
  <si>
    <r>
      <t>Социальные выплаты гражданам, кроме публичных нормативных социальных выпл</t>
    </r>
    <r>
      <rPr>
        <sz val="10"/>
        <rFont val="Arial"/>
        <family val="2"/>
      </rPr>
      <t>ат</t>
    </r>
  </si>
  <si>
    <t>Устройство искусственных неровностей на проездах и въездах на придомовых территориях и дворовых территориях</t>
  </si>
  <si>
    <t>Содержание территорий зеленых насаждений внутриквартального озеленения</t>
  </si>
  <si>
    <t>Приобретение товаров, работ, услуг в пользу граждан в целях их социального обеспечения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</si>
  <si>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</si>
  <si>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выплате денежных средств на  вознаграждение приемным родителям за счет субвенций из бюджета Санкт-Петербурга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</si>
  <si>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</si>
  <si>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0020000011</t>
  </si>
  <si>
    <t>0020000022</t>
  </si>
  <si>
    <t>0020000023</t>
  </si>
  <si>
    <t>0020000021</t>
  </si>
  <si>
    <t>0020000031</t>
  </si>
  <si>
    <t>0020000032</t>
  </si>
  <si>
    <t>00200G0850</t>
  </si>
  <si>
    <t>09200G0100</t>
  </si>
  <si>
    <t>0700000061</t>
  </si>
  <si>
    <t>0920000464</t>
  </si>
  <si>
    <t>0900000071</t>
  </si>
  <si>
    <t>0920000441</t>
  </si>
  <si>
    <t>0020000463</t>
  </si>
  <si>
    <t>5050000231</t>
  </si>
  <si>
    <t>51100G0860</t>
  </si>
  <si>
    <t>51100G0870</t>
  </si>
  <si>
    <t>4870000461</t>
  </si>
  <si>
    <t>4570000462</t>
  </si>
  <si>
    <t>Содержание главы внутригородского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</si>
  <si>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</si>
  <si>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</si>
  <si>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</si>
  <si>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Прочая закупка товаров, работ и услуг для обеспечения (муниципальных) государственных нужд </t>
  </si>
  <si>
    <t>Расходы на содержание аппарата представительного органа муниципального образования</t>
  </si>
  <si>
    <t xml:space="preserve">Уплата прочих налогов, сборов </t>
  </si>
  <si>
    <t>Содержание главы местной администрации</t>
  </si>
  <si>
    <t>Уплата иных платежей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</si>
  <si>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</si>
  <si>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r>
      <t>Расходы по выполнению ведомственной целевой программы «М</t>
    </r>
    <r>
      <rPr>
        <sz val="10"/>
        <rFont val="Times New Roman"/>
        <family val="1"/>
      </rPr>
      <t>ероприятия по гражданской обороне и защите населения муниципального образования муниципального округа Нарвский округ от ЧС природного и техногенного характера»</t>
    </r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</si>
  <si>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</si>
  <si>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</si>
  <si>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>Уплата прочих налогов, сборов</t>
  </si>
  <si>
    <t>Ликвидация несанкционированных свалок бытовых отходов, мусора и уборку территорий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</si>
  <si>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</si>
  <si>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по выполнению ведомственной целевой программы «Военно-патриотическое воспитание граждан на территории муниципального образования муниципального округа Нарвский округ»</t>
  </si>
  <si>
    <t>Расходы по выполнению ведомственной целевой программы "Участие в профилактике дорожно-транспортного травматизма"</t>
  </si>
  <si>
    <t xml:space="preserve">Расходы по выполнению ведомственной целевой программы «Участие в профилактике правонарушений, а также наркомании и правонарушений, связанных с незаконным оборотом наркотических средств и психотропных веществ на территории муниципального образования»
</t>
  </si>
  <si>
    <t>Расходы по выполнению ведомственной целевой программы «Участие в профилактике экстремизма и терроризма на территории муниципального образования»</t>
  </si>
  <si>
    <t>Расходы по выполнению ведомственной целевой программы «Культурно-массовые мероприятия на территории муниципального образования муниципального округа Нарвский округ»</t>
  </si>
  <si>
    <t>Расходы по выполнению ведомственной целевой программы «Организация и проведение досуговых мероприятий для жителей муниципального образования»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</si>
  <si>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</si>
  <si>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содержание ребенка в семье опекуна и  приемной семье за счет субвенций из бюджета Санкт-Петербурга</t>
  </si>
  <si>
    <t>Расходы по выполнению ведомственной целевой программы «Развитие массовой физической культуры и спорта на территории муниципального образования муниципального округа Нарвский округ»</t>
  </si>
  <si>
    <t>Расходы по выполнению ведомственной целевой программы «Информационное обеспечение населения муниципального образования муниципального округа Нарвский округ» - опубликование муниципальных правовых актов в средствах массовой информации</t>
  </si>
  <si>
    <t>Расходы по выполнению ведомственной целевой программы «Информационное обеспечение населения муниципального образования муниципального округа Нарвский округ» - издание периодической печати</t>
  </si>
  <si>
    <t>Итого по главному распорядителю:</t>
  </si>
  <si>
    <t>СВОДНАЯ БЮДЖЕТНАЯ РОСПИСЬ РАСХОДОВ МЕСТНОГО  БЮДЖЕТА  МУНИЦИПАЛЬНОГО  ОБРАЗОВАНИЯ  МУНИЦИПАЛЬНОГО ОКРУГА  НАРВСКИЙ  ОКРУГ  ПО ГЛАВНОМУ  РАСПОРЯДИТЕЛЮ  НА 2016 ГОД</t>
  </si>
  <si>
    <t xml:space="preserve"> </t>
  </si>
  <si>
    <t>(по состоянию на 01.01.2017г.)</t>
  </si>
  <si>
    <t>Осуществление закупок товаров, работ, услуг для обеспечения муниципальных нужд</t>
  </si>
  <si>
    <t>7950000095</t>
  </si>
  <si>
    <t>7950000158</t>
  </si>
  <si>
    <t>7950000159</t>
  </si>
  <si>
    <t>7950000194</t>
  </si>
  <si>
    <t>7950000494</t>
  </si>
  <si>
    <t>7950000514</t>
  </si>
  <si>
    <t>7950000524</t>
  </si>
  <si>
    <t>7950000204</t>
  </si>
  <si>
    <t>7950000565</t>
  </si>
  <si>
    <t>0804</t>
  </si>
  <si>
    <t>Другие вопросы в области культуры, кинематографии</t>
  </si>
  <si>
    <t>7950000245</t>
  </si>
  <si>
    <t>7950000255</t>
  </si>
  <si>
    <t>7950000256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</si>
</sst>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7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Fill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39.75390625" style="11" customWidth="1"/>
    <col min="2" max="2" width="9.125" style="11" customWidth="1"/>
    <col min="3" max="3" width="10.875" style="11" customWidth="1"/>
    <col min="4" max="4" width="10.125" style="11" customWidth="1"/>
    <col min="5" max="5" width="10.625" style="11" customWidth="1"/>
    <col min="6" max="6" width="9.125" style="11" customWidth="1"/>
    <col min="7" max="7" width="11.125" style="11" customWidth="1"/>
    <col min="8" max="8" width="9.25390625" style="11" bestFit="1" customWidth="1"/>
    <col min="9" max="10" width="9.625" style="11" bestFit="1" customWidth="1"/>
    <col min="11" max="11" width="10.75390625" style="11" customWidth="1"/>
    <col min="12" max="16384" width="9.125" style="11" customWidth="1"/>
  </cols>
  <sheetData>
    <row r="1" spans="1:11" ht="27" customHeight="1">
      <c r="A1" s="31" t="s">
        <v>159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 customHeight="1">
      <c r="A3" s="31" t="s">
        <v>161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1" ht="32.25" customHeight="1">
      <c r="A5" s="32" t="s">
        <v>0</v>
      </c>
      <c r="B5" s="32" t="s">
        <v>2</v>
      </c>
      <c r="C5" s="32" t="s">
        <v>58</v>
      </c>
      <c r="D5" s="32" t="s">
        <v>59</v>
      </c>
      <c r="E5" s="32" t="s">
        <v>1</v>
      </c>
      <c r="F5" s="32" t="s">
        <v>3</v>
      </c>
      <c r="G5" s="32" t="s">
        <v>62</v>
      </c>
      <c r="H5" s="32" t="s">
        <v>61</v>
      </c>
      <c r="I5" s="32"/>
      <c r="J5" s="32"/>
      <c r="K5" s="32"/>
    </row>
    <row r="6" spans="1:11" ht="20.25" customHeight="1">
      <c r="A6" s="32"/>
      <c r="B6" s="32"/>
      <c r="C6" s="32"/>
      <c r="D6" s="32"/>
      <c r="E6" s="32"/>
      <c r="F6" s="32"/>
      <c r="G6" s="32"/>
      <c r="H6" s="4" t="s">
        <v>4</v>
      </c>
      <c r="I6" s="4" t="s">
        <v>5</v>
      </c>
      <c r="J6" s="4" t="s">
        <v>6</v>
      </c>
      <c r="K6" s="4" t="s">
        <v>7</v>
      </c>
    </row>
    <row r="7" spans="1:11" ht="40.5" customHeight="1">
      <c r="A7" s="9" t="s">
        <v>77</v>
      </c>
      <c r="B7" s="4"/>
      <c r="C7" s="4"/>
      <c r="D7" s="4"/>
      <c r="E7" s="4"/>
      <c r="F7" s="4"/>
      <c r="G7" s="2">
        <f>G9+G19</f>
        <v>3782.3</v>
      </c>
      <c r="H7" s="2">
        <f>H9+H19</f>
        <v>988.6</v>
      </c>
      <c r="I7" s="2">
        <f>I9+I19</f>
        <v>929.5</v>
      </c>
      <c r="J7" s="2">
        <f>J9+J19</f>
        <v>944.7</v>
      </c>
      <c r="K7" s="2">
        <f>K9+K19</f>
        <v>919.5</v>
      </c>
    </row>
    <row r="8" spans="1:11" ht="12.75">
      <c r="A8" s="12" t="s">
        <v>8</v>
      </c>
      <c r="B8" s="9">
        <v>963</v>
      </c>
      <c r="C8" s="1" t="s">
        <v>70</v>
      </c>
      <c r="D8" s="9"/>
      <c r="E8" s="9"/>
      <c r="F8" s="9"/>
      <c r="G8" s="2">
        <f>G9+G19</f>
        <v>3782.3</v>
      </c>
      <c r="H8" s="2">
        <f>H9+H19</f>
        <v>988.6</v>
      </c>
      <c r="I8" s="2">
        <f>I9+I19</f>
        <v>929.5</v>
      </c>
      <c r="J8" s="2">
        <f>J9+J19</f>
        <v>944.7</v>
      </c>
      <c r="K8" s="2">
        <f>K9+K19</f>
        <v>919.5</v>
      </c>
    </row>
    <row r="9" spans="1:11" ht="38.25">
      <c r="A9" s="3" t="s">
        <v>9</v>
      </c>
      <c r="B9" s="4">
        <v>963</v>
      </c>
      <c r="C9" s="5" t="s">
        <v>60</v>
      </c>
      <c r="D9" s="4"/>
      <c r="E9" s="4"/>
      <c r="F9" s="4"/>
      <c r="G9" s="6">
        <f aca="true" t="shared" si="0" ref="G9:K11">G10</f>
        <v>1238</v>
      </c>
      <c r="H9" s="6">
        <f t="shared" si="0"/>
        <v>306.9</v>
      </c>
      <c r="I9" s="6">
        <f t="shared" si="0"/>
        <v>306.8</v>
      </c>
      <c r="J9" s="6">
        <f t="shared" si="0"/>
        <v>306.8</v>
      </c>
      <c r="K9" s="6">
        <f t="shared" si="0"/>
        <v>317.5</v>
      </c>
    </row>
    <row r="10" spans="1:11" ht="25.5">
      <c r="A10" s="28" t="s">
        <v>131</v>
      </c>
      <c r="B10" s="4">
        <v>963</v>
      </c>
      <c r="C10" s="5" t="s">
        <v>60</v>
      </c>
      <c r="D10" s="5" t="s">
        <v>113</v>
      </c>
      <c r="E10" s="4"/>
      <c r="F10" s="4"/>
      <c r="G10" s="6">
        <f t="shared" si="0"/>
        <v>1238</v>
      </c>
      <c r="H10" s="6">
        <f t="shared" si="0"/>
        <v>306.9</v>
      </c>
      <c r="I10" s="6">
        <f t="shared" si="0"/>
        <v>306.8</v>
      </c>
      <c r="J10" s="6">
        <f t="shared" si="0"/>
        <v>306.8</v>
      </c>
      <c r="K10" s="6">
        <f t="shared" si="0"/>
        <v>317.5</v>
      </c>
    </row>
    <row r="11" spans="1:11" ht="76.5">
      <c r="A11" s="3" t="s">
        <v>78</v>
      </c>
      <c r="B11" s="4">
        <v>963</v>
      </c>
      <c r="C11" s="5" t="s">
        <v>60</v>
      </c>
      <c r="D11" s="5" t="s">
        <v>113</v>
      </c>
      <c r="E11" s="4">
        <v>100</v>
      </c>
      <c r="F11" s="4"/>
      <c r="G11" s="6">
        <f t="shared" si="0"/>
        <v>1238</v>
      </c>
      <c r="H11" s="6">
        <f t="shared" si="0"/>
        <v>306.9</v>
      </c>
      <c r="I11" s="6">
        <f t="shared" si="0"/>
        <v>306.8</v>
      </c>
      <c r="J11" s="6">
        <f t="shared" si="0"/>
        <v>306.8</v>
      </c>
      <c r="K11" s="6">
        <f t="shared" si="0"/>
        <v>317.5</v>
      </c>
    </row>
    <row r="12" spans="1:11" ht="29.25" customHeight="1">
      <c r="A12" s="3" t="s">
        <v>79</v>
      </c>
      <c r="B12" s="4">
        <v>963</v>
      </c>
      <c r="C12" s="5" t="s">
        <v>60</v>
      </c>
      <c r="D12" s="5" t="s">
        <v>113</v>
      </c>
      <c r="E12" s="4">
        <v>120</v>
      </c>
      <c r="F12" s="4"/>
      <c r="G12" s="6">
        <f>G13+G15+G17</f>
        <v>1238</v>
      </c>
      <c r="H12" s="6">
        <f>H13+H15+H17</f>
        <v>306.9</v>
      </c>
      <c r="I12" s="6">
        <f>I13+I15+I17</f>
        <v>306.8</v>
      </c>
      <c r="J12" s="6">
        <f>J13+J15+J17</f>
        <v>306.8</v>
      </c>
      <c r="K12" s="6">
        <f>K13+K15+K17</f>
        <v>317.5</v>
      </c>
    </row>
    <row r="13" spans="1:11" ht="25.5">
      <c r="A13" s="3" t="s">
        <v>132</v>
      </c>
      <c r="B13" s="4">
        <v>963</v>
      </c>
      <c r="C13" s="5" t="s">
        <v>60</v>
      </c>
      <c r="D13" s="5" t="s">
        <v>113</v>
      </c>
      <c r="E13" s="4">
        <v>121</v>
      </c>
      <c r="F13" s="4"/>
      <c r="G13" s="6">
        <f>G14</f>
        <v>942.5</v>
      </c>
      <c r="H13" s="6">
        <f>H14</f>
        <v>235.7</v>
      </c>
      <c r="I13" s="6">
        <f>I14</f>
        <v>235.6</v>
      </c>
      <c r="J13" s="6">
        <f>J14</f>
        <v>235.6</v>
      </c>
      <c r="K13" s="6">
        <f>K14</f>
        <v>235.6</v>
      </c>
    </row>
    <row r="14" spans="1:11" ht="12.75">
      <c r="A14" s="3" t="s">
        <v>10</v>
      </c>
      <c r="B14" s="4">
        <v>963</v>
      </c>
      <c r="C14" s="5" t="s">
        <v>60</v>
      </c>
      <c r="D14" s="5" t="s">
        <v>113</v>
      </c>
      <c r="E14" s="4">
        <v>121</v>
      </c>
      <c r="F14" s="4">
        <v>211</v>
      </c>
      <c r="G14" s="6">
        <f>H14+I14+J14+K14</f>
        <v>942.5</v>
      </c>
      <c r="H14" s="6">
        <f>235.7</f>
        <v>235.7</v>
      </c>
      <c r="I14" s="6">
        <f>235.6</f>
        <v>235.6</v>
      </c>
      <c r="J14" s="6">
        <f>235.6</f>
        <v>235.6</v>
      </c>
      <c r="K14" s="6">
        <f>235.6</f>
        <v>235.6</v>
      </c>
    </row>
    <row r="15" spans="1:11" ht="51">
      <c r="A15" s="3" t="s">
        <v>133</v>
      </c>
      <c r="B15" s="4">
        <v>963</v>
      </c>
      <c r="C15" s="5" t="s">
        <v>60</v>
      </c>
      <c r="D15" s="5" t="s">
        <v>113</v>
      </c>
      <c r="E15" s="4">
        <v>129</v>
      </c>
      <c r="F15" s="4"/>
      <c r="G15" s="6">
        <f>G16</f>
        <v>271.20000000000005</v>
      </c>
      <c r="H15" s="6">
        <f>H16</f>
        <v>71.2</v>
      </c>
      <c r="I15" s="6">
        <f>I16</f>
        <v>71.2</v>
      </c>
      <c r="J15" s="6">
        <f>J16</f>
        <v>71.2</v>
      </c>
      <c r="K15" s="6">
        <f>K16</f>
        <v>57.6</v>
      </c>
    </row>
    <row r="16" spans="1:11" ht="12.75">
      <c r="A16" s="3" t="s">
        <v>11</v>
      </c>
      <c r="B16" s="4">
        <v>963</v>
      </c>
      <c r="C16" s="5" t="s">
        <v>60</v>
      </c>
      <c r="D16" s="5" t="s">
        <v>113</v>
      </c>
      <c r="E16" s="4">
        <v>129</v>
      </c>
      <c r="F16" s="4">
        <v>213</v>
      </c>
      <c r="G16" s="6">
        <f>H16+I16+J16+K16</f>
        <v>271.20000000000005</v>
      </c>
      <c r="H16" s="6">
        <f>71.2</f>
        <v>71.2</v>
      </c>
      <c r="I16" s="6">
        <f>71.2</f>
        <v>71.2</v>
      </c>
      <c r="J16" s="6">
        <f>71.2</f>
        <v>71.2</v>
      </c>
      <c r="K16" s="6">
        <v>57.6</v>
      </c>
    </row>
    <row r="17" spans="1:11" ht="38.25">
      <c r="A17" s="3" t="s">
        <v>134</v>
      </c>
      <c r="B17" s="4">
        <v>963</v>
      </c>
      <c r="C17" s="5" t="s">
        <v>60</v>
      </c>
      <c r="D17" s="5" t="s">
        <v>113</v>
      </c>
      <c r="E17" s="4">
        <v>122</v>
      </c>
      <c r="F17" s="4"/>
      <c r="G17" s="6">
        <f>G18</f>
        <v>24.3</v>
      </c>
      <c r="H17" s="6">
        <f>H18</f>
        <v>0</v>
      </c>
      <c r="I17" s="6">
        <f>I18</f>
        <v>0</v>
      </c>
      <c r="J17" s="6">
        <f>J18</f>
        <v>0</v>
      </c>
      <c r="K17" s="6">
        <f>K18</f>
        <v>24.3</v>
      </c>
    </row>
    <row r="18" spans="1:11" ht="12.75">
      <c r="A18" s="3" t="s">
        <v>12</v>
      </c>
      <c r="B18" s="4">
        <v>963</v>
      </c>
      <c r="C18" s="5" t="s">
        <v>60</v>
      </c>
      <c r="D18" s="5" t="s">
        <v>113</v>
      </c>
      <c r="E18" s="4">
        <v>122</v>
      </c>
      <c r="F18" s="4">
        <v>212</v>
      </c>
      <c r="G18" s="6">
        <f>H18+I18+J18+K18</f>
        <v>24.3</v>
      </c>
      <c r="H18" s="6">
        <v>0</v>
      </c>
      <c r="I18" s="6">
        <f>0.3-0.3</f>
        <v>0</v>
      </c>
      <c r="J18" s="6">
        <v>0</v>
      </c>
      <c r="K18" s="6">
        <v>24.3</v>
      </c>
    </row>
    <row r="19" spans="1:11" ht="51">
      <c r="A19" s="3" t="s">
        <v>22</v>
      </c>
      <c r="B19" s="4">
        <v>963</v>
      </c>
      <c r="C19" s="5" t="s">
        <v>63</v>
      </c>
      <c r="D19" s="5"/>
      <c r="E19" s="4"/>
      <c r="F19" s="4"/>
      <c r="G19" s="6">
        <f>G20+G32+G25</f>
        <v>2544.3</v>
      </c>
      <c r="H19" s="6">
        <f>H24+H32+H25</f>
        <v>681.7</v>
      </c>
      <c r="I19" s="6">
        <f>I24+I32+I25</f>
        <v>622.7</v>
      </c>
      <c r="J19" s="6">
        <f>J24+J32+J25</f>
        <v>637.9</v>
      </c>
      <c r="K19" s="6">
        <f>K24+K32+K25</f>
        <v>602</v>
      </c>
    </row>
    <row r="20" spans="1:11" ht="25.5">
      <c r="A20" s="3" t="s">
        <v>23</v>
      </c>
      <c r="B20" s="4">
        <v>963</v>
      </c>
      <c r="C20" s="5" t="s">
        <v>63</v>
      </c>
      <c r="D20" s="5" t="s">
        <v>114</v>
      </c>
      <c r="E20" s="4"/>
      <c r="F20" s="4"/>
      <c r="G20" s="6">
        <f>G21</f>
        <v>109.2</v>
      </c>
      <c r="H20" s="6">
        <f aca="true" t="shared" si="1" ref="H20:K23">H21</f>
        <v>27.3</v>
      </c>
      <c r="I20" s="6">
        <f t="shared" si="1"/>
        <v>27.3</v>
      </c>
      <c r="J20" s="6">
        <f t="shared" si="1"/>
        <v>27.3</v>
      </c>
      <c r="K20" s="6">
        <f t="shared" si="1"/>
        <v>27.299999999999997</v>
      </c>
    </row>
    <row r="21" spans="1:11" ht="76.5">
      <c r="A21" s="3" t="s">
        <v>78</v>
      </c>
      <c r="B21" s="4">
        <v>963</v>
      </c>
      <c r="C21" s="5" t="s">
        <v>63</v>
      </c>
      <c r="D21" s="5" t="s">
        <v>114</v>
      </c>
      <c r="E21" s="4">
        <v>100</v>
      </c>
      <c r="F21" s="4"/>
      <c r="G21" s="6">
        <f>G22</f>
        <v>109.2</v>
      </c>
      <c r="H21" s="6">
        <f t="shared" si="1"/>
        <v>27.3</v>
      </c>
      <c r="I21" s="6">
        <f t="shared" si="1"/>
        <v>27.3</v>
      </c>
      <c r="J21" s="6">
        <f t="shared" si="1"/>
        <v>27.3</v>
      </c>
      <c r="K21" s="6">
        <f t="shared" si="1"/>
        <v>27.299999999999997</v>
      </c>
    </row>
    <row r="22" spans="1:11" ht="25.5">
      <c r="A22" s="3" t="s">
        <v>79</v>
      </c>
      <c r="B22" s="4">
        <v>963</v>
      </c>
      <c r="C22" s="5" t="s">
        <v>63</v>
      </c>
      <c r="D22" s="5" t="s">
        <v>114</v>
      </c>
      <c r="E22" s="4">
        <v>120</v>
      </c>
      <c r="F22" s="4"/>
      <c r="G22" s="6">
        <f>G23</f>
        <v>109.2</v>
      </c>
      <c r="H22" s="6">
        <f t="shared" si="1"/>
        <v>27.3</v>
      </c>
      <c r="I22" s="6">
        <f t="shared" si="1"/>
        <v>27.3</v>
      </c>
      <c r="J22" s="6">
        <f t="shared" si="1"/>
        <v>27.3</v>
      </c>
      <c r="K22" s="6">
        <f t="shared" si="1"/>
        <v>27.299999999999997</v>
      </c>
    </row>
    <row r="23" spans="1:11" ht="63.75">
      <c r="A23" s="13" t="s">
        <v>112</v>
      </c>
      <c r="B23" s="4">
        <v>963</v>
      </c>
      <c r="C23" s="5" t="s">
        <v>63</v>
      </c>
      <c r="D23" s="5" t="s">
        <v>114</v>
      </c>
      <c r="E23" s="4">
        <v>123</v>
      </c>
      <c r="F23" s="4"/>
      <c r="G23" s="6">
        <f>G24</f>
        <v>109.2</v>
      </c>
      <c r="H23" s="6">
        <f t="shared" si="1"/>
        <v>27.3</v>
      </c>
      <c r="I23" s="6">
        <f t="shared" si="1"/>
        <v>27.3</v>
      </c>
      <c r="J23" s="6">
        <f t="shared" si="1"/>
        <v>27.3</v>
      </c>
      <c r="K23" s="6">
        <f t="shared" si="1"/>
        <v>27.299999999999997</v>
      </c>
    </row>
    <row r="24" spans="1:11" ht="12.75">
      <c r="A24" s="3" t="s">
        <v>17</v>
      </c>
      <c r="B24" s="4">
        <v>963</v>
      </c>
      <c r="C24" s="5" t="s">
        <v>63</v>
      </c>
      <c r="D24" s="5" t="s">
        <v>114</v>
      </c>
      <c r="E24" s="4">
        <v>123</v>
      </c>
      <c r="F24" s="4">
        <v>226</v>
      </c>
      <c r="G24" s="6">
        <f>H24+I24+J24+K24</f>
        <v>109.2</v>
      </c>
      <c r="H24" s="6">
        <f>27.8-0.5</f>
        <v>27.3</v>
      </c>
      <c r="I24" s="6">
        <f>27.8-0.5</f>
        <v>27.3</v>
      </c>
      <c r="J24" s="6">
        <f>27.8-0.5</f>
        <v>27.3</v>
      </c>
      <c r="K24" s="6">
        <f>43.6-0.7-15.6</f>
        <v>27.299999999999997</v>
      </c>
    </row>
    <row r="25" spans="1:11" ht="25.5">
      <c r="A25" s="3" t="s">
        <v>105</v>
      </c>
      <c r="B25" s="4">
        <v>963</v>
      </c>
      <c r="C25" s="5" t="s">
        <v>63</v>
      </c>
      <c r="D25" s="5" t="s">
        <v>115</v>
      </c>
      <c r="E25" s="4"/>
      <c r="F25" s="4"/>
      <c r="G25" s="6">
        <f aca="true" t="shared" si="2" ref="G25:K26">G26</f>
        <v>1029.7</v>
      </c>
      <c r="H25" s="6">
        <f t="shared" si="2"/>
        <v>257.7</v>
      </c>
      <c r="I25" s="6">
        <f t="shared" si="2"/>
        <v>257.7</v>
      </c>
      <c r="J25" s="6">
        <f t="shared" si="2"/>
        <v>257.7</v>
      </c>
      <c r="K25" s="6">
        <f t="shared" si="2"/>
        <v>256.6</v>
      </c>
    </row>
    <row r="26" spans="1:11" ht="76.5">
      <c r="A26" s="3" t="s">
        <v>78</v>
      </c>
      <c r="B26" s="4">
        <v>963</v>
      </c>
      <c r="C26" s="5" t="s">
        <v>63</v>
      </c>
      <c r="D26" s="5" t="s">
        <v>115</v>
      </c>
      <c r="E26" s="4">
        <v>100</v>
      </c>
      <c r="F26" s="4"/>
      <c r="G26" s="6">
        <f t="shared" si="2"/>
        <v>1029.7</v>
      </c>
      <c r="H26" s="6">
        <f t="shared" si="2"/>
        <v>257.7</v>
      </c>
      <c r="I26" s="6">
        <f t="shared" si="2"/>
        <v>257.7</v>
      </c>
      <c r="J26" s="6">
        <f t="shared" si="2"/>
        <v>257.7</v>
      </c>
      <c r="K26" s="6">
        <f t="shared" si="2"/>
        <v>256.6</v>
      </c>
    </row>
    <row r="27" spans="1:11" ht="25.5" customHeight="1">
      <c r="A27" s="3" t="s">
        <v>79</v>
      </c>
      <c r="B27" s="4">
        <v>963</v>
      </c>
      <c r="C27" s="5" t="s">
        <v>63</v>
      </c>
      <c r="D27" s="5" t="s">
        <v>115</v>
      </c>
      <c r="E27" s="4">
        <v>120</v>
      </c>
      <c r="F27" s="4"/>
      <c r="G27" s="6">
        <f>G28+G30</f>
        <v>1029.7</v>
      </c>
      <c r="H27" s="6">
        <f>H28+H30</f>
        <v>257.7</v>
      </c>
      <c r="I27" s="6">
        <f>I28+I30</f>
        <v>257.7</v>
      </c>
      <c r="J27" s="6">
        <f>J28+J30</f>
        <v>257.7</v>
      </c>
      <c r="K27" s="6">
        <f>K28+K30</f>
        <v>256.6</v>
      </c>
    </row>
    <row r="28" spans="1:11" ht="25.5">
      <c r="A28" s="3" t="s">
        <v>132</v>
      </c>
      <c r="B28" s="4">
        <v>963</v>
      </c>
      <c r="C28" s="5" t="s">
        <v>63</v>
      </c>
      <c r="D28" s="5" t="s">
        <v>115</v>
      </c>
      <c r="E28" s="4">
        <v>121</v>
      </c>
      <c r="F28" s="4"/>
      <c r="G28" s="6">
        <f>G29</f>
        <v>791.6</v>
      </c>
      <c r="H28" s="6">
        <f>H29</f>
        <v>197.9</v>
      </c>
      <c r="I28" s="6">
        <f>I29</f>
        <v>197.9</v>
      </c>
      <c r="J28" s="6">
        <f>J29</f>
        <v>197.9</v>
      </c>
      <c r="K28" s="6">
        <f>K29</f>
        <v>197.9</v>
      </c>
    </row>
    <row r="29" spans="1:11" ht="12.75">
      <c r="A29" s="3" t="s">
        <v>10</v>
      </c>
      <c r="B29" s="4">
        <v>963</v>
      </c>
      <c r="C29" s="5" t="s">
        <v>63</v>
      </c>
      <c r="D29" s="5" t="s">
        <v>115</v>
      </c>
      <c r="E29" s="4">
        <v>121</v>
      </c>
      <c r="F29" s="4">
        <v>211</v>
      </c>
      <c r="G29" s="6">
        <f>H29+I29+J29+K29</f>
        <v>791.6</v>
      </c>
      <c r="H29" s="6">
        <f>197.9</f>
        <v>197.9</v>
      </c>
      <c r="I29" s="6">
        <f>197.9</f>
        <v>197.9</v>
      </c>
      <c r="J29" s="6">
        <f>197.9</f>
        <v>197.9</v>
      </c>
      <c r="K29" s="6">
        <f>197.9</f>
        <v>197.9</v>
      </c>
    </row>
    <row r="30" spans="1:11" ht="51">
      <c r="A30" s="3" t="s">
        <v>133</v>
      </c>
      <c r="B30" s="4">
        <v>963</v>
      </c>
      <c r="C30" s="5" t="s">
        <v>63</v>
      </c>
      <c r="D30" s="5" t="s">
        <v>115</v>
      </c>
      <c r="E30" s="4">
        <v>129</v>
      </c>
      <c r="F30" s="4"/>
      <c r="G30" s="6">
        <f>G31</f>
        <v>238.09999999999997</v>
      </c>
      <c r="H30" s="6">
        <f>H31</f>
        <v>59.8</v>
      </c>
      <c r="I30" s="6">
        <f>I31</f>
        <v>59.8</v>
      </c>
      <c r="J30" s="6">
        <f>J31</f>
        <v>59.8</v>
      </c>
      <c r="K30" s="6">
        <f>K31</f>
        <v>58.7</v>
      </c>
    </row>
    <row r="31" spans="1:11" ht="12.75">
      <c r="A31" s="3" t="s">
        <v>11</v>
      </c>
      <c r="B31" s="4">
        <v>963</v>
      </c>
      <c r="C31" s="5" t="s">
        <v>63</v>
      </c>
      <c r="D31" s="5" t="s">
        <v>115</v>
      </c>
      <c r="E31" s="4">
        <v>129</v>
      </c>
      <c r="F31" s="4">
        <v>213</v>
      </c>
      <c r="G31" s="6">
        <f>H31+I31+J31+K31</f>
        <v>238.09999999999997</v>
      </c>
      <c r="H31" s="6">
        <v>59.8</v>
      </c>
      <c r="I31" s="6">
        <v>59.8</v>
      </c>
      <c r="J31" s="6">
        <v>59.8</v>
      </c>
      <c r="K31" s="6">
        <v>58.7</v>
      </c>
    </row>
    <row r="32" spans="1:11" ht="38.25">
      <c r="A32" s="3" t="s">
        <v>136</v>
      </c>
      <c r="B32" s="4">
        <v>963</v>
      </c>
      <c r="C32" s="5" t="s">
        <v>63</v>
      </c>
      <c r="D32" s="5" t="s">
        <v>116</v>
      </c>
      <c r="E32" s="4"/>
      <c r="F32" s="4"/>
      <c r="G32" s="6">
        <f>G33+G39+G48</f>
        <v>1405.4</v>
      </c>
      <c r="H32" s="6">
        <f>H33+H39+H48</f>
        <v>396.70000000000005</v>
      </c>
      <c r="I32" s="6">
        <f>I33+I39+I48</f>
        <v>337.70000000000005</v>
      </c>
      <c r="J32" s="6">
        <f>J33+J39+J48</f>
        <v>352.9</v>
      </c>
      <c r="K32" s="6">
        <f>K33+K39+K48</f>
        <v>318.1</v>
      </c>
    </row>
    <row r="33" spans="1:11" ht="76.5">
      <c r="A33" s="3" t="s">
        <v>78</v>
      </c>
      <c r="B33" s="4">
        <v>963</v>
      </c>
      <c r="C33" s="5" t="s">
        <v>63</v>
      </c>
      <c r="D33" s="5" t="s">
        <v>116</v>
      </c>
      <c r="E33" s="4">
        <v>100</v>
      </c>
      <c r="F33" s="4"/>
      <c r="G33" s="6">
        <f>G34</f>
        <v>785.4000000000001</v>
      </c>
      <c r="H33" s="6">
        <f>H34</f>
        <v>196.4</v>
      </c>
      <c r="I33" s="6">
        <f>I34</f>
        <v>196.3</v>
      </c>
      <c r="J33" s="6">
        <f>J34</f>
        <v>196.4</v>
      </c>
      <c r="K33" s="6">
        <f>K34</f>
        <v>196.3</v>
      </c>
    </row>
    <row r="34" spans="1:11" ht="27.75" customHeight="1">
      <c r="A34" s="3" t="s">
        <v>79</v>
      </c>
      <c r="B34" s="4">
        <v>963</v>
      </c>
      <c r="C34" s="5" t="s">
        <v>63</v>
      </c>
      <c r="D34" s="5" t="s">
        <v>116</v>
      </c>
      <c r="E34" s="4">
        <v>120</v>
      </c>
      <c r="F34" s="4"/>
      <c r="G34" s="6">
        <f>G35+G37</f>
        <v>785.4000000000001</v>
      </c>
      <c r="H34" s="6">
        <f>H35+H37</f>
        <v>196.4</v>
      </c>
      <c r="I34" s="6">
        <f>I35+I37</f>
        <v>196.3</v>
      </c>
      <c r="J34" s="6">
        <f>J35+J37</f>
        <v>196.4</v>
      </c>
      <c r="K34" s="6">
        <f>K35+K37</f>
        <v>196.3</v>
      </c>
    </row>
    <row r="35" spans="1:11" ht="25.5">
      <c r="A35" s="3" t="s">
        <v>132</v>
      </c>
      <c r="B35" s="4">
        <v>963</v>
      </c>
      <c r="C35" s="5" t="s">
        <v>63</v>
      </c>
      <c r="D35" s="5" t="s">
        <v>116</v>
      </c>
      <c r="E35" s="4">
        <v>121</v>
      </c>
      <c r="F35" s="4"/>
      <c r="G35" s="6">
        <f>G36</f>
        <v>603.2</v>
      </c>
      <c r="H35" s="6">
        <f>H36</f>
        <v>150.8</v>
      </c>
      <c r="I35" s="6">
        <f>I36</f>
        <v>150.8</v>
      </c>
      <c r="J35" s="6">
        <f>J36</f>
        <v>150.8</v>
      </c>
      <c r="K35" s="6">
        <f>K36</f>
        <v>150.8</v>
      </c>
    </row>
    <row r="36" spans="1:11" ht="12.75">
      <c r="A36" s="3" t="s">
        <v>10</v>
      </c>
      <c r="B36" s="4">
        <v>963</v>
      </c>
      <c r="C36" s="5" t="s">
        <v>63</v>
      </c>
      <c r="D36" s="5" t="s">
        <v>116</v>
      </c>
      <c r="E36" s="4">
        <v>121</v>
      </c>
      <c r="F36" s="4">
        <v>211</v>
      </c>
      <c r="G36" s="6">
        <f>H36+I36+J36+K36</f>
        <v>603.2</v>
      </c>
      <c r="H36" s="6">
        <f>150.8</f>
        <v>150.8</v>
      </c>
      <c r="I36" s="6">
        <f>150.8</f>
        <v>150.8</v>
      </c>
      <c r="J36" s="6">
        <f>150.8</f>
        <v>150.8</v>
      </c>
      <c r="K36" s="6">
        <f>150.8</f>
        <v>150.8</v>
      </c>
    </row>
    <row r="37" spans="1:11" ht="51">
      <c r="A37" s="3" t="s">
        <v>133</v>
      </c>
      <c r="B37" s="4">
        <v>963</v>
      </c>
      <c r="C37" s="5" t="s">
        <v>63</v>
      </c>
      <c r="D37" s="5" t="s">
        <v>116</v>
      </c>
      <c r="E37" s="4">
        <v>129</v>
      </c>
      <c r="F37" s="4"/>
      <c r="G37" s="6">
        <f>G38</f>
        <v>182.2</v>
      </c>
      <c r="H37" s="6">
        <f>H38</f>
        <v>45.6</v>
      </c>
      <c r="I37" s="6">
        <f>I38</f>
        <v>45.5</v>
      </c>
      <c r="J37" s="6">
        <f>J38</f>
        <v>45.6</v>
      </c>
      <c r="K37" s="6">
        <f>K38</f>
        <v>45.5</v>
      </c>
    </row>
    <row r="38" spans="1:11" ht="12.75">
      <c r="A38" s="3" t="s">
        <v>11</v>
      </c>
      <c r="B38" s="4">
        <v>963</v>
      </c>
      <c r="C38" s="5" t="s">
        <v>63</v>
      </c>
      <c r="D38" s="5" t="s">
        <v>116</v>
      </c>
      <c r="E38" s="4">
        <v>129</v>
      </c>
      <c r="F38" s="4">
        <v>213</v>
      </c>
      <c r="G38" s="6">
        <f>H38+I38+J38+K38</f>
        <v>182.2</v>
      </c>
      <c r="H38" s="6">
        <f>45.6</f>
        <v>45.6</v>
      </c>
      <c r="I38" s="6">
        <f>45.5</f>
        <v>45.5</v>
      </c>
      <c r="J38" s="6">
        <f>45.6</f>
        <v>45.6</v>
      </c>
      <c r="K38" s="6">
        <f>45.5</f>
        <v>45.5</v>
      </c>
    </row>
    <row r="39" spans="1:11" ht="25.5">
      <c r="A39" s="3" t="s">
        <v>80</v>
      </c>
      <c r="B39" s="4">
        <v>963</v>
      </c>
      <c r="C39" s="5" t="s">
        <v>63</v>
      </c>
      <c r="D39" s="5" t="s">
        <v>116</v>
      </c>
      <c r="E39" s="4">
        <v>200</v>
      </c>
      <c r="F39" s="4"/>
      <c r="G39" s="6">
        <f aca="true" t="shared" si="3" ref="G39:K40">G40</f>
        <v>619</v>
      </c>
      <c r="H39" s="6">
        <f t="shared" si="3"/>
        <v>200.3</v>
      </c>
      <c r="I39" s="6">
        <f t="shared" si="3"/>
        <v>141.4</v>
      </c>
      <c r="J39" s="6">
        <f t="shared" si="3"/>
        <v>156.5</v>
      </c>
      <c r="K39" s="6">
        <f t="shared" si="3"/>
        <v>120.8</v>
      </c>
    </row>
    <row r="40" spans="1:11" ht="38.25">
      <c r="A40" s="3" t="s">
        <v>81</v>
      </c>
      <c r="B40" s="4">
        <v>963</v>
      </c>
      <c r="C40" s="5" t="s">
        <v>63</v>
      </c>
      <c r="D40" s="5" t="s">
        <v>116</v>
      </c>
      <c r="E40" s="4">
        <v>240</v>
      </c>
      <c r="F40" s="4"/>
      <c r="G40" s="6">
        <f t="shared" si="3"/>
        <v>619</v>
      </c>
      <c r="H40" s="6">
        <f t="shared" si="3"/>
        <v>200.3</v>
      </c>
      <c r="I40" s="6">
        <f t="shared" si="3"/>
        <v>141.4</v>
      </c>
      <c r="J40" s="6">
        <f t="shared" si="3"/>
        <v>156.5</v>
      </c>
      <c r="K40" s="6">
        <f t="shared" si="3"/>
        <v>120.8</v>
      </c>
    </row>
    <row r="41" spans="1:11" ht="38.25">
      <c r="A41" s="3" t="s">
        <v>135</v>
      </c>
      <c r="B41" s="4">
        <v>963</v>
      </c>
      <c r="C41" s="5" t="s">
        <v>63</v>
      </c>
      <c r="D41" s="5" t="s">
        <v>116</v>
      </c>
      <c r="E41" s="4">
        <v>244</v>
      </c>
      <c r="F41" s="4"/>
      <c r="G41" s="6">
        <f aca="true" t="shared" si="4" ref="G41:G47">H41+I41+J41+K41</f>
        <v>619</v>
      </c>
      <c r="H41" s="6">
        <f>H42+H43+H44+H45+H46+H47</f>
        <v>200.3</v>
      </c>
      <c r="I41" s="6">
        <f>I42+I43+I44+I45+I46+I47</f>
        <v>141.4</v>
      </c>
      <c r="J41" s="6">
        <f>J42+J43+J44+J45+J46+J47</f>
        <v>156.5</v>
      </c>
      <c r="K41" s="6">
        <f>K42+K43+K44+K45+K46+K47</f>
        <v>120.8</v>
      </c>
    </row>
    <row r="42" spans="1:11" ht="12.75">
      <c r="A42" s="3" t="s">
        <v>13</v>
      </c>
      <c r="B42" s="4">
        <v>963</v>
      </c>
      <c r="C42" s="5" t="s">
        <v>63</v>
      </c>
      <c r="D42" s="5" t="s">
        <v>116</v>
      </c>
      <c r="E42" s="4">
        <v>244</v>
      </c>
      <c r="F42" s="4">
        <v>221</v>
      </c>
      <c r="G42" s="6">
        <f t="shared" si="4"/>
        <v>98.30000000000001</v>
      </c>
      <c r="H42" s="6">
        <v>22.2</v>
      </c>
      <c r="I42" s="6">
        <v>21.6</v>
      </c>
      <c r="J42" s="6">
        <v>21.6</v>
      </c>
      <c r="K42" s="6">
        <v>32.9</v>
      </c>
    </row>
    <row r="43" spans="1:11" ht="12.75">
      <c r="A43" s="3" t="s">
        <v>14</v>
      </c>
      <c r="B43" s="4">
        <v>963</v>
      </c>
      <c r="C43" s="5" t="s">
        <v>63</v>
      </c>
      <c r="D43" s="5" t="s">
        <v>116</v>
      </c>
      <c r="E43" s="4">
        <v>244</v>
      </c>
      <c r="F43" s="4">
        <v>224</v>
      </c>
      <c r="G43" s="6">
        <f t="shared" si="4"/>
        <v>24.300000000000004</v>
      </c>
      <c r="H43" s="6">
        <v>5.9</v>
      </c>
      <c r="I43" s="6">
        <f>5.9</f>
        <v>5.9</v>
      </c>
      <c r="J43" s="6">
        <f>5.9</f>
        <v>5.9</v>
      </c>
      <c r="K43" s="6">
        <v>6.6</v>
      </c>
    </row>
    <row r="44" spans="1:13" ht="15" customHeight="1">
      <c r="A44" s="3" t="s">
        <v>15</v>
      </c>
      <c r="B44" s="4">
        <v>963</v>
      </c>
      <c r="C44" s="5" t="s">
        <v>63</v>
      </c>
      <c r="D44" s="5" t="s">
        <v>116</v>
      </c>
      <c r="E44" s="4">
        <v>244</v>
      </c>
      <c r="F44" s="4">
        <v>225</v>
      </c>
      <c r="G44" s="6">
        <f t="shared" si="4"/>
        <v>1.8</v>
      </c>
      <c r="H44" s="6">
        <v>0.4</v>
      </c>
      <c r="I44" s="6">
        <f>0.6-0.1</f>
        <v>0.5</v>
      </c>
      <c r="J44" s="6">
        <f>0.5-0.1</f>
        <v>0.4</v>
      </c>
      <c r="K44" s="6">
        <f>0.5+0.1-0.1</f>
        <v>0.5</v>
      </c>
      <c r="M44" s="14"/>
    </row>
    <row r="45" spans="1:11" ht="12.75">
      <c r="A45" s="3" t="s">
        <v>17</v>
      </c>
      <c r="B45" s="4">
        <v>963</v>
      </c>
      <c r="C45" s="5" t="s">
        <v>63</v>
      </c>
      <c r="D45" s="5" t="s">
        <v>116</v>
      </c>
      <c r="E45" s="4">
        <v>244</v>
      </c>
      <c r="F45" s="4">
        <v>226</v>
      </c>
      <c r="G45" s="6">
        <f t="shared" si="4"/>
        <v>133.5</v>
      </c>
      <c r="H45" s="6">
        <v>51.8</v>
      </c>
      <c r="I45" s="6">
        <v>33</v>
      </c>
      <c r="J45" s="6">
        <v>48.2</v>
      </c>
      <c r="K45" s="6">
        <v>0.5</v>
      </c>
    </row>
    <row r="46" spans="1:11" ht="12.75">
      <c r="A46" s="3" t="s">
        <v>19</v>
      </c>
      <c r="B46" s="4">
        <v>963</v>
      </c>
      <c r="C46" s="5" t="s">
        <v>63</v>
      </c>
      <c r="D46" s="5" t="s">
        <v>116</v>
      </c>
      <c r="E46" s="4">
        <v>244</v>
      </c>
      <c r="F46" s="4">
        <v>310</v>
      </c>
      <c r="G46" s="6">
        <f t="shared" si="4"/>
        <v>39.6</v>
      </c>
      <c r="H46" s="6">
        <v>39.6</v>
      </c>
      <c r="I46" s="6">
        <v>0</v>
      </c>
      <c r="J46" s="6">
        <v>0</v>
      </c>
      <c r="K46" s="6">
        <v>0</v>
      </c>
    </row>
    <row r="47" spans="1:11" ht="12.75">
      <c r="A47" s="3" t="s">
        <v>20</v>
      </c>
      <c r="B47" s="4">
        <v>963</v>
      </c>
      <c r="C47" s="5" t="s">
        <v>63</v>
      </c>
      <c r="D47" s="5" t="s">
        <v>116</v>
      </c>
      <c r="E47" s="4">
        <v>244</v>
      </c>
      <c r="F47" s="4">
        <v>340</v>
      </c>
      <c r="G47" s="6">
        <f t="shared" si="4"/>
        <v>321.5</v>
      </c>
      <c r="H47" s="6">
        <v>80.4</v>
      </c>
      <c r="I47" s="6">
        <v>80.4</v>
      </c>
      <c r="J47" s="6">
        <v>80.4</v>
      </c>
      <c r="K47" s="6">
        <v>80.3</v>
      </c>
    </row>
    <row r="48" spans="1:11" ht="12.75">
      <c r="A48" s="3" t="s">
        <v>82</v>
      </c>
      <c r="B48" s="4">
        <v>963</v>
      </c>
      <c r="C48" s="5" t="s">
        <v>63</v>
      </c>
      <c r="D48" s="5" t="s">
        <v>116</v>
      </c>
      <c r="E48" s="4">
        <v>800</v>
      </c>
      <c r="F48" s="4"/>
      <c r="G48" s="6">
        <f>G49</f>
        <v>1</v>
      </c>
      <c r="H48" s="6">
        <f>H49</f>
        <v>0</v>
      </c>
      <c r="I48" s="6">
        <f>I49</f>
        <v>0</v>
      </c>
      <c r="J48" s="6">
        <f>J49</f>
        <v>0</v>
      </c>
      <c r="K48" s="6">
        <f>K49</f>
        <v>1</v>
      </c>
    </row>
    <row r="49" spans="1:11" ht="12.75">
      <c r="A49" s="15" t="s">
        <v>83</v>
      </c>
      <c r="B49" s="4">
        <v>963</v>
      </c>
      <c r="C49" s="5" t="s">
        <v>63</v>
      </c>
      <c r="D49" s="5" t="s">
        <v>116</v>
      </c>
      <c r="E49" s="4">
        <v>850</v>
      </c>
      <c r="F49" s="4"/>
      <c r="G49" s="6">
        <f>G50+G52</f>
        <v>1</v>
      </c>
      <c r="H49" s="6">
        <f>H50+H52</f>
        <v>0</v>
      </c>
      <c r="I49" s="6">
        <f>I50+I52</f>
        <v>0</v>
      </c>
      <c r="J49" s="6">
        <f>J50+J52</f>
        <v>0</v>
      </c>
      <c r="K49" s="6">
        <f>K50+K52</f>
        <v>1</v>
      </c>
    </row>
    <row r="50" spans="1:11" ht="25.5">
      <c r="A50" s="3" t="s">
        <v>21</v>
      </c>
      <c r="B50" s="4">
        <v>963</v>
      </c>
      <c r="C50" s="5" t="s">
        <v>63</v>
      </c>
      <c r="D50" s="5" t="s">
        <v>116</v>
      </c>
      <c r="E50" s="4">
        <v>851</v>
      </c>
      <c r="F50" s="4"/>
      <c r="G50" s="6">
        <f>G51</f>
        <v>0.5</v>
      </c>
      <c r="H50" s="6">
        <f>H51</f>
        <v>0</v>
      </c>
      <c r="I50" s="6">
        <f>I51</f>
        <v>0</v>
      </c>
      <c r="J50" s="6">
        <f>J51</f>
        <v>0</v>
      </c>
      <c r="K50" s="6">
        <f>K51</f>
        <v>0.5</v>
      </c>
    </row>
    <row r="51" spans="1:11" ht="12.75">
      <c r="A51" s="3" t="s">
        <v>18</v>
      </c>
      <c r="B51" s="4">
        <v>963</v>
      </c>
      <c r="C51" s="5" t="s">
        <v>63</v>
      </c>
      <c r="D51" s="5" t="s">
        <v>116</v>
      </c>
      <c r="E51" s="4">
        <v>851</v>
      </c>
      <c r="F51" s="4">
        <v>290</v>
      </c>
      <c r="G51" s="6">
        <f>H51+I51+J51+K51</f>
        <v>0.5</v>
      </c>
      <c r="H51" s="6">
        <v>0</v>
      </c>
      <c r="I51" s="6">
        <f>0.1-0.1</f>
        <v>0</v>
      </c>
      <c r="J51" s="6">
        <v>0</v>
      </c>
      <c r="K51" s="6">
        <v>0.5</v>
      </c>
    </row>
    <row r="52" spans="1:11" ht="15" customHeight="1">
      <c r="A52" s="3" t="s">
        <v>137</v>
      </c>
      <c r="B52" s="4">
        <v>963</v>
      </c>
      <c r="C52" s="5" t="s">
        <v>63</v>
      </c>
      <c r="D52" s="5" t="s">
        <v>116</v>
      </c>
      <c r="E52" s="4">
        <v>852</v>
      </c>
      <c r="F52" s="4"/>
      <c r="G52" s="6">
        <f>G53</f>
        <v>0.5</v>
      </c>
      <c r="H52" s="6">
        <f>H53</f>
        <v>0</v>
      </c>
      <c r="I52" s="6">
        <f>I53</f>
        <v>0</v>
      </c>
      <c r="J52" s="6">
        <f>J53</f>
        <v>0</v>
      </c>
      <c r="K52" s="6">
        <f>K53</f>
        <v>0.5</v>
      </c>
    </row>
    <row r="53" spans="1:11" ht="12.75">
      <c r="A53" s="3" t="s">
        <v>18</v>
      </c>
      <c r="B53" s="4">
        <v>963</v>
      </c>
      <c r="C53" s="5" t="s">
        <v>63</v>
      </c>
      <c r="D53" s="5" t="s">
        <v>116</v>
      </c>
      <c r="E53" s="4">
        <v>852</v>
      </c>
      <c r="F53" s="4">
        <v>290</v>
      </c>
      <c r="G53" s="6">
        <f>H53+I53+J53+K53</f>
        <v>0.5</v>
      </c>
      <c r="H53" s="6">
        <v>0</v>
      </c>
      <c r="I53" s="6">
        <v>0</v>
      </c>
      <c r="J53" s="6">
        <v>0</v>
      </c>
      <c r="K53" s="6">
        <v>0.5</v>
      </c>
    </row>
    <row r="54" spans="1:11" ht="12.75">
      <c r="A54" s="21" t="s">
        <v>158</v>
      </c>
      <c r="B54" s="9"/>
      <c r="C54" s="1"/>
      <c r="D54" s="1"/>
      <c r="E54" s="9"/>
      <c r="F54" s="9"/>
      <c r="G54" s="2">
        <f>G7</f>
        <v>3782.3</v>
      </c>
      <c r="H54" s="2">
        <f>H7</f>
        <v>988.6</v>
      </c>
      <c r="I54" s="2">
        <f>I7</f>
        <v>929.5</v>
      </c>
      <c r="J54" s="2">
        <f>J7</f>
        <v>944.7</v>
      </c>
      <c r="K54" s="2">
        <f>K7</f>
        <v>919.5</v>
      </c>
    </row>
    <row r="55" spans="1:11" ht="40.5" customHeight="1">
      <c r="A55" s="16" t="s">
        <v>85</v>
      </c>
      <c r="B55" s="4"/>
      <c r="C55" s="5"/>
      <c r="D55" s="5"/>
      <c r="E55" s="4"/>
      <c r="F55" s="4"/>
      <c r="G55" s="2">
        <f>G56+G127+G134+G147+G233+G262+G277+G295+G329</f>
        <v>64284.9</v>
      </c>
      <c r="H55" s="2">
        <f>H56+H127+H134+H147+H233+H262+H277+H295+H329</f>
        <v>9388.199999999999</v>
      </c>
      <c r="I55" s="2">
        <f>I56+I127+I134+I147+I233+I262+I277+I295+I329</f>
        <v>13319.800000000001</v>
      </c>
      <c r="J55" s="2">
        <f>J56+J127+J134+J147+J233+J262+J277+J295+J329</f>
        <v>12662.499999999998</v>
      </c>
      <c r="K55" s="2">
        <f>K56+K127+K134+K147+K233+K262+K277+K295+K329</f>
        <v>28914.399999999998</v>
      </c>
    </row>
    <row r="56" spans="1:11" ht="12.75">
      <c r="A56" s="17" t="s">
        <v>8</v>
      </c>
      <c r="B56" s="9">
        <v>929</v>
      </c>
      <c r="C56" s="1" t="s">
        <v>70</v>
      </c>
      <c r="D56" s="5"/>
      <c r="E56" s="4"/>
      <c r="F56" s="4"/>
      <c r="G56" s="2">
        <f>G57+G106+G111</f>
        <v>15806.100000000002</v>
      </c>
      <c r="H56" s="2">
        <f>H57+H106+H111</f>
        <v>3959.7999999999997</v>
      </c>
      <c r="I56" s="2">
        <f>I57+I106+I111</f>
        <v>3938.1</v>
      </c>
      <c r="J56" s="2">
        <f>J57+J106+J111</f>
        <v>3928.2999999999997</v>
      </c>
      <c r="K56" s="2">
        <f>K57+K106+K111</f>
        <v>3979.8999999999996</v>
      </c>
    </row>
    <row r="57" spans="1:11" ht="53.25" customHeight="1">
      <c r="A57" s="3" t="s">
        <v>24</v>
      </c>
      <c r="B57" s="4">
        <v>929</v>
      </c>
      <c r="C57" s="5" t="s">
        <v>64</v>
      </c>
      <c r="D57" s="5"/>
      <c r="E57" s="4"/>
      <c r="F57" s="4"/>
      <c r="G57" s="6">
        <f>G58+G65+G87+G100</f>
        <v>15514.100000000002</v>
      </c>
      <c r="H57" s="6">
        <f>H58+H65+H87+H100</f>
        <v>3891.7999999999997</v>
      </c>
      <c r="I57" s="6">
        <f>I58+I65+I87+I100</f>
        <v>3890.1</v>
      </c>
      <c r="J57" s="6">
        <f>J58+J65+J87+J100</f>
        <v>3880.2999999999997</v>
      </c>
      <c r="K57" s="6">
        <f>K58+K65+K87+K100</f>
        <v>3851.8999999999996</v>
      </c>
    </row>
    <row r="58" spans="1:11" ht="12.75">
      <c r="A58" s="18" t="s">
        <v>138</v>
      </c>
      <c r="B58" s="4">
        <v>929</v>
      </c>
      <c r="C58" s="5" t="s">
        <v>64</v>
      </c>
      <c r="D58" s="5" t="s">
        <v>117</v>
      </c>
      <c r="E58" s="4"/>
      <c r="F58" s="4"/>
      <c r="G58" s="6">
        <f aca="true" t="shared" si="5" ref="G58:K59">G59</f>
        <v>1213.7</v>
      </c>
      <c r="H58" s="6">
        <f t="shared" si="5"/>
        <v>306.9</v>
      </c>
      <c r="I58" s="6">
        <f t="shared" si="5"/>
        <v>306.8</v>
      </c>
      <c r="J58" s="6">
        <f t="shared" si="5"/>
        <v>306.8</v>
      </c>
      <c r="K58" s="6">
        <f t="shared" si="5"/>
        <v>293.2</v>
      </c>
    </row>
    <row r="59" spans="1:11" ht="76.5">
      <c r="A59" s="3" t="s">
        <v>78</v>
      </c>
      <c r="B59" s="7">
        <v>929</v>
      </c>
      <c r="C59" s="5" t="s">
        <v>64</v>
      </c>
      <c r="D59" s="5" t="s">
        <v>117</v>
      </c>
      <c r="E59" s="7">
        <v>100</v>
      </c>
      <c r="F59" s="4"/>
      <c r="G59" s="6">
        <f t="shared" si="5"/>
        <v>1213.7</v>
      </c>
      <c r="H59" s="6">
        <f t="shared" si="5"/>
        <v>306.9</v>
      </c>
      <c r="I59" s="6">
        <f t="shared" si="5"/>
        <v>306.8</v>
      </c>
      <c r="J59" s="6">
        <f t="shared" si="5"/>
        <v>306.8</v>
      </c>
      <c r="K59" s="6">
        <f t="shared" si="5"/>
        <v>293.2</v>
      </c>
    </row>
    <row r="60" spans="1:11" ht="27" customHeight="1">
      <c r="A60" s="3" t="s">
        <v>79</v>
      </c>
      <c r="B60" s="7">
        <v>929</v>
      </c>
      <c r="C60" s="5" t="s">
        <v>64</v>
      </c>
      <c r="D60" s="5" t="s">
        <v>117</v>
      </c>
      <c r="E60" s="7">
        <v>120</v>
      </c>
      <c r="F60" s="4"/>
      <c r="G60" s="6">
        <f>G61+G63</f>
        <v>1213.7</v>
      </c>
      <c r="H60" s="6">
        <f>H61+H63</f>
        <v>306.9</v>
      </c>
      <c r="I60" s="6">
        <f>I61+I63</f>
        <v>306.8</v>
      </c>
      <c r="J60" s="6">
        <f>J61+J63</f>
        <v>306.8</v>
      </c>
      <c r="K60" s="6">
        <f>K61+K63</f>
        <v>293.2</v>
      </c>
    </row>
    <row r="61" spans="1:11" ht="25.5">
      <c r="A61" s="3" t="s">
        <v>132</v>
      </c>
      <c r="B61" s="4">
        <v>929</v>
      </c>
      <c r="C61" s="5" t="s">
        <v>64</v>
      </c>
      <c r="D61" s="5" t="s">
        <v>117</v>
      </c>
      <c r="E61" s="4">
        <v>121</v>
      </c>
      <c r="F61" s="4"/>
      <c r="G61" s="6">
        <f>G62</f>
        <v>942.5</v>
      </c>
      <c r="H61" s="6">
        <f>H62</f>
        <v>235.7</v>
      </c>
      <c r="I61" s="6">
        <f>I62</f>
        <v>235.6</v>
      </c>
      <c r="J61" s="6">
        <f>J62</f>
        <v>235.6</v>
      </c>
      <c r="K61" s="6">
        <f>K62</f>
        <v>235.6</v>
      </c>
    </row>
    <row r="62" spans="1:11" ht="12.75">
      <c r="A62" s="3" t="s">
        <v>10</v>
      </c>
      <c r="B62" s="4">
        <v>929</v>
      </c>
      <c r="C62" s="5" t="s">
        <v>64</v>
      </c>
      <c r="D62" s="5" t="s">
        <v>117</v>
      </c>
      <c r="E62" s="4">
        <v>121</v>
      </c>
      <c r="F62" s="4">
        <v>211</v>
      </c>
      <c r="G62" s="6">
        <f>H62+I62+J62+K62</f>
        <v>942.5</v>
      </c>
      <c r="H62" s="6">
        <f>235.7</f>
        <v>235.7</v>
      </c>
      <c r="I62" s="6">
        <f>235.6</f>
        <v>235.6</v>
      </c>
      <c r="J62" s="6">
        <f>235.6</f>
        <v>235.6</v>
      </c>
      <c r="K62" s="6">
        <f>235.6</f>
        <v>235.6</v>
      </c>
    </row>
    <row r="63" spans="1:11" ht="51">
      <c r="A63" s="3" t="s">
        <v>133</v>
      </c>
      <c r="B63" s="4">
        <v>929</v>
      </c>
      <c r="C63" s="5" t="s">
        <v>64</v>
      </c>
      <c r="D63" s="5" t="s">
        <v>117</v>
      </c>
      <c r="E63" s="4">
        <v>129</v>
      </c>
      <c r="F63" s="4"/>
      <c r="G63" s="6">
        <f>G64</f>
        <v>271.20000000000005</v>
      </c>
      <c r="H63" s="6">
        <f>H64</f>
        <v>71.2</v>
      </c>
      <c r="I63" s="6">
        <f>I64</f>
        <v>71.2</v>
      </c>
      <c r="J63" s="6">
        <f>J64</f>
        <v>71.2</v>
      </c>
      <c r="K63" s="6">
        <f>K64</f>
        <v>57.6</v>
      </c>
    </row>
    <row r="64" spans="1:11" ht="12.75">
      <c r="A64" s="3" t="s">
        <v>11</v>
      </c>
      <c r="B64" s="4">
        <v>929</v>
      </c>
      <c r="C64" s="5" t="s">
        <v>64</v>
      </c>
      <c r="D64" s="5" t="s">
        <v>117</v>
      </c>
      <c r="E64" s="4">
        <v>129</v>
      </c>
      <c r="F64" s="4">
        <v>213</v>
      </c>
      <c r="G64" s="6">
        <f>H64+I64+J64+K64</f>
        <v>271.20000000000005</v>
      </c>
      <c r="H64" s="6">
        <f>71.2</f>
        <v>71.2</v>
      </c>
      <c r="I64" s="6">
        <f>71.2</f>
        <v>71.2</v>
      </c>
      <c r="J64" s="6">
        <f>71.2</f>
        <v>71.2</v>
      </c>
      <c r="K64" s="6">
        <v>57.6</v>
      </c>
    </row>
    <row r="65" spans="1:11" ht="38.25">
      <c r="A65" s="3" t="s">
        <v>25</v>
      </c>
      <c r="B65" s="4">
        <v>929</v>
      </c>
      <c r="C65" s="5" t="s">
        <v>64</v>
      </c>
      <c r="D65" s="5" t="s">
        <v>118</v>
      </c>
      <c r="E65" s="4"/>
      <c r="F65" s="4"/>
      <c r="G65" s="6">
        <f>G66+G72+G81</f>
        <v>11709.300000000001</v>
      </c>
      <c r="H65" s="6">
        <f>H66+H72+H81</f>
        <v>2958.4999999999995</v>
      </c>
      <c r="I65" s="6">
        <f>I66+I72+I81</f>
        <v>2922.3999999999996</v>
      </c>
      <c r="J65" s="6">
        <f>J66+J72+J81</f>
        <v>2912.5999999999995</v>
      </c>
      <c r="K65" s="6">
        <f>K66+K72+K81</f>
        <v>2915.7999999999997</v>
      </c>
    </row>
    <row r="66" spans="1:11" ht="76.5">
      <c r="A66" s="3" t="s">
        <v>78</v>
      </c>
      <c r="B66" s="4">
        <v>929</v>
      </c>
      <c r="C66" s="5" t="s">
        <v>64</v>
      </c>
      <c r="D66" s="5" t="s">
        <v>118</v>
      </c>
      <c r="E66" s="4">
        <v>100</v>
      </c>
      <c r="F66" s="4"/>
      <c r="G66" s="6">
        <f>G67</f>
        <v>9912.6</v>
      </c>
      <c r="H66" s="6">
        <f>H67</f>
        <v>2478.7</v>
      </c>
      <c r="I66" s="6">
        <f>I67</f>
        <v>2478.6</v>
      </c>
      <c r="J66" s="6">
        <f>J67</f>
        <v>2478.7</v>
      </c>
      <c r="K66" s="6">
        <f>K67</f>
        <v>2476.6</v>
      </c>
    </row>
    <row r="67" spans="1:11" ht="28.5" customHeight="1">
      <c r="A67" s="3" t="s">
        <v>79</v>
      </c>
      <c r="B67" s="4">
        <v>929</v>
      </c>
      <c r="C67" s="5" t="s">
        <v>64</v>
      </c>
      <c r="D67" s="5" t="s">
        <v>118</v>
      </c>
      <c r="E67" s="4">
        <v>120</v>
      </c>
      <c r="F67" s="4"/>
      <c r="G67" s="6">
        <f>G68+G70</f>
        <v>9912.6</v>
      </c>
      <c r="H67" s="6">
        <f>H68+H70</f>
        <v>2478.7</v>
      </c>
      <c r="I67" s="6">
        <f>I68+I70</f>
        <v>2478.6</v>
      </c>
      <c r="J67" s="6">
        <f>J68+J70</f>
        <v>2478.7</v>
      </c>
      <c r="K67" s="6">
        <f>K68+K70</f>
        <v>2476.6</v>
      </c>
    </row>
    <row r="68" spans="1:11" ht="25.5">
      <c r="A68" s="3" t="s">
        <v>132</v>
      </c>
      <c r="B68" s="4">
        <v>929</v>
      </c>
      <c r="C68" s="5" t="s">
        <v>64</v>
      </c>
      <c r="D68" s="5" t="s">
        <v>118</v>
      </c>
      <c r="E68" s="4">
        <v>121</v>
      </c>
      <c r="F68" s="4"/>
      <c r="G68" s="6">
        <f>G69</f>
        <v>7615</v>
      </c>
      <c r="H68" s="6">
        <f>H69</f>
        <v>1903.8</v>
      </c>
      <c r="I68" s="6">
        <f>I69</f>
        <v>1903.7</v>
      </c>
      <c r="J68" s="6">
        <f>J69</f>
        <v>1903.8</v>
      </c>
      <c r="K68" s="6">
        <f>K69</f>
        <v>1903.7</v>
      </c>
    </row>
    <row r="69" spans="1:11" ht="12.75">
      <c r="A69" s="3" t="s">
        <v>10</v>
      </c>
      <c r="B69" s="4">
        <v>929</v>
      </c>
      <c r="C69" s="5" t="s">
        <v>64</v>
      </c>
      <c r="D69" s="5" t="s">
        <v>118</v>
      </c>
      <c r="E69" s="4">
        <v>121</v>
      </c>
      <c r="F69" s="4">
        <v>211</v>
      </c>
      <c r="G69" s="6">
        <f>H69+I69+J69+K69</f>
        <v>7615</v>
      </c>
      <c r="H69" s="6">
        <v>1903.8</v>
      </c>
      <c r="I69" s="6">
        <v>1903.7</v>
      </c>
      <c r="J69" s="6">
        <v>1903.8</v>
      </c>
      <c r="K69" s="6">
        <v>1903.7</v>
      </c>
    </row>
    <row r="70" spans="1:11" ht="51">
      <c r="A70" s="3" t="s">
        <v>133</v>
      </c>
      <c r="B70" s="4">
        <v>929</v>
      </c>
      <c r="C70" s="5" t="s">
        <v>64</v>
      </c>
      <c r="D70" s="5" t="s">
        <v>118</v>
      </c>
      <c r="E70" s="4">
        <v>129</v>
      </c>
      <c r="F70" s="4"/>
      <c r="G70" s="6">
        <f>G71</f>
        <v>2297.6</v>
      </c>
      <c r="H70" s="6">
        <f>H71</f>
        <v>574.9</v>
      </c>
      <c r="I70" s="6">
        <f>I71</f>
        <v>574.9</v>
      </c>
      <c r="J70" s="6">
        <f>J71</f>
        <v>574.9</v>
      </c>
      <c r="K70" s="6">
        <f>K71</f>
        <v>572.9</v>
      </c>
    </row>
    <row r="71" spans="1:11" ht="12.75">
      <c r="A71" s="3" t="s">
        <v>11</v>
      </c>
      <c r="B71" s="4">
        <v>929</v>
      </c>
      <c r="C71" s="5" t="s">
        <v>64</v>
      </c>
      <c r="D71" s="5" t="s">
        <v>118</v>
      </c>
      <c r="E71" s="4">
        <v>129</v>
      </c>
      <c r="F71" s="4">
        <v>213</v>
      </c>
      <c r="G71" s="6">
        <f>H71+I71+J71+K71</f>
        <v>2297.6</v>
      </c>
      <c r="H71" s="6">
        <f>574.9</f>
        <v>574.9</v>
      </c>
      <c r="I71" s="6">
        <f>574.9</f>
        <v>574.9</v>
      </c>
      <c r="J71" s="6">
        <f>574.9</f>
        <v>574.9</v>
      </c>
      <c r="K71" s="6">
        <v>572.9</v>
      </c>
    </row>
    <row r="72" spans="1:11" ht="25.5">
      <c r="A72" s="3" t="s">
        <v>80</v>
      </c>
      <c r="B72" s="4">
        <v>929</v>
      </c>
      <c r="C72" s="5" t="s">
        <v>64</v>
      </c>
      <c r="D72" s="5" t="s">
        <v>118</v>
      </c>
      <c r="E72" s="4">
        <v>200</v>
      </c>
      <c r="F72" s="4"/>
      <c r="G72" s="6">
        <f aca="true" t="shared" si="6" ref="G72:K73">G73</f>
        <v>1770.2000000000003</v>
      </c>
      <c r="H72" s="6">
        <f t="shared" si="6"/>
        <v>479.6</v>
      </c>
      <c r="I72" s="6">
        <f t="shared" si="6"/>
        <v>439.6</v>
      </c>
      <c r="J72" s="6">
        <f t="shared" si="6"/>
        <v>429.70000000000005</v>
      </c>
      <c r="K72" s="6">
        <f t="shared" si="6"/>
        <v>421.29999999999995</v>
      </c>
    </row>
    <row r="73" spans="1:11" ht="38.25">
      <c r="A73" s="3" t="s">
        <v>81</v>
      </c>
      <c r="B73" s="4">
        <v>929</v>
      </c>
      <c r="C73" s="5" t="s">
        <v>64</v>
      </c>
      <c r="D73" s="5" t="s">
        <v>118</v>
      </c>
      <c r="E73" s="4">
        <v>240</v>
      </c>
      <c r="F73" s="4"/>
      <c r="G73" s="6">
        <f t="shared" si="6"/>
        <v>1770.2000000000003</v>
      </c>
      <c r="H73" s="6">
        <f t="shared" si="6"/>
        <v>479.6</v>
      </c>
      <c r="I73" s="6">
        <f t="shared" si="6"/>
        <v>439.6</v>
      </c>
      <c r="J73" s="6">
        <f t="shared" si="6"/>
        <v>429.70000000000005</v>
      </c>
      <c r="K73" s="6">
        <f t="shared" si="6"/>
        <v>421.29999999999995</v>
      </c>
    </row>
    <row r="74" spans="1:11" ht="38.25">
      <c r="A74" s="3" t="s">
        <v>135</v>
      </c>
      <c r="B74" s="4">
        <v>929</v>
      </c>
      <c r="C74" s="5" t="s">
        <v>64</v>
      </c>
      <c r="D74" s="5" t="s">
        <v>118</v>
      </c>
      <c r="E74" s="4">
        <v>244</v>
      </c>
      <c r="F74" s="4"/>
      <c r="G74" s="6">
        <f>G75+G77+G78+G80+G79+G76</f>
        <v>1770.2000000000003</v>
      </c>
      <c r="H74" s="6">
        <f>H75+H77+H78+H80+H79+H76</f>
        <v>479.6</v>
      </c>
      <c r="I74" s="6">
        <f>I75+I77+I78+I80+I79+I76</f>
        <v>439.6</v>
      </c>
      <c r="J74" s="6">
        <f>J75+J77+J78+J80+J79+J76</f>
        <v>429.70000000000005</v>
      </c>
      <c r="K74" s="6">
        <f>K75+K77+K78+K80+K79+K76</f>
        <v>421.29999999999995</v>
      </c>
    </row>
    <row r="75" spans="1:11" ht="12.75">
      <c r="A75" s="3" t="s">
        <v>13</v>
      </c>
      <c r="B75" s="4">
        <v>929</v>
      </c>
      <c r="C75" s="5" t="s">
        <v>64</v>
      </c>
      <c r="D75" s="5" t="s">
        <v>118</v>
      </c>
      <c r="E75" s="4">
        <v>244</v>
      </c>
      <c r="F75" s="4">
        <v>221</v>
      </c>
      <c r="G75" s="6">
        <f aca="true" t="shared" si="7" ref="G75:G80">H75+I75+J75+K75</f>
        <v>111.70000000000002</v>
      </c>
      <c r="H75" s="6">
        <f>27.6</f>
        <v>27.6</v>
      </c>
      <c r="I75" s="6">
        <f>27.6</f>
        <v>27.6</v>
      </c>
      <c r="J75" s="6">
        <f>27.6</f>
        <v>27.6</v>
      </c>
      <c r="K75" s="6">
        <v>28.9</v>
      </c>
    </row>
    <row r="76" spans="1:11" ht="12.75">
      <c r="A76" s="3" t="s">
        <v>26</v>
      </c>
      <c r="B76" s="4">
        <v>929</v>
      </c>
      <c r="C76" s="5" t="s">
        <v>64</v>
      </c>
      <c r="D76" s="5" t="s">
        <v>118</v>
      </c>
      <c r="E76" s="4">
        <v>244</v>
      </c>
      <c r="F76" s="4">
        <v>223</v>
      </c>
      <c r="G76" s="6">
        <f t="shared" si="7"/>
        <v>279.6</v>
      </c>
      <c r="H76" s="6">
        <f>69.9</f>
        <v>69.9</v>
      </c>
      <c r="I76" s="6">
        <f>69.9</f>
        <v>69.9</v>
      </c>
      <c r="J76" s="6">
        <f>69.9</f>
        <v>69.9</v>
      </c>
      <c r="K76" s="6">
        <f>69.9</f>
        <v>69.9</v>
      </c>
    </row>
    <row r="77" spans="1:11" ht="12.75" customHeight="1">
      <c r="A77" s="3" t="s">
        <v>15</v>
      </c>
      <c r="B77" s="4">
        <v>929</v>
      </c>
      <c r="C77" s="5" t="s">
        <v>64</v>
      </c>
      <c r="D77" s="5" t="s">
        <v>118</v>
      </c>
      <c r="E77" s="4">
        <v>244</v>
      </c>
      <c r="F77" s="4">
        <v>225</v>
      </c>
      <c r="G77" s="6">
        <f t="shared" si="7"/>
        <v>274.2</v>
      </c>
      <c r="H77" s="6">
        <f>68.6</f>
        <v>68.6</v>
      </c>
      <c r="I77" s="6">
        <f>68.5</f>
        <v>68.5</v>
      </c>
      <c r="J77" s="6">
        <f>68.6</f>
        <v>68.6</v>
      </c>
      <c r="K77" s="6">
        <f>68.5</f>
        <v>68.5</v>
      </c>
    </row>
    <row r="78" spans="1:11" ht="12.75">
      <c r="A78" s="3" t="s">
        <v>17</v>
      </c>
      <c r="B78" s="4">
        <v>929</v>
      </c>
      <c r="C78" s="5" t="s">
        <v>64</v>
      </c>
      <c r="D78" s="5" t="s">
        <v>118</v>
      </c>
      <c r="E78" s="4">
        <v>244</v>
      </c>
      <c r="F78" s="4">
        <v>226</v>
      </c>
      <c r="G78" s="6">
        <f t="shared" si="7"/>
        <v>375.1</v>
      </c>
      <c r="H78" s="6">
        <f>138.7</f>
        <v>138.7</v>
      </c>
      <c r="I78" s="6">
        <f>78.8</f>
        <v>78.8</v>
      </c>
      <c r="J78" s="6">
        <f>78.8</f>
        <v>78.8</v>
      </c>
      <c r="K78" s="6">
        <f>78.8</f>
        <v>78.8</v>
      </c>
    </row>
    <row r="79" spans="1:11" ht="12.75">
      <c r="A79" s="3" t="s">
        <v>19</v>
      </c>
      <c r="B79" s="4">
        <v>929</v>
      </c>
      <c r="C79" s="5" t="s">
        <v>64</v>
      </c>
      <c r="D79" s="5" t="s">
        <v>118</v>
      </c>
      <c r="E79" s="4">
        <v>244</v>
      </c>
      <c r="F79" s="4">
        <v>310</v>
      </c>
      <c r="G79" s="6">
        <f t="shared" si="7"/>
        <v>110.4</v>
      </c>
      <c r="H79" s="6">
        <v>20</v>
      </c>
      <c r="I79" s="6">
        <v>40</v>
      </c>
      <c r="J79" s="6">
        <v>30</v>
      </c>
      <c r="K79" s="6">
        <v>20.4</v>
      </c>
    </row>
    <row r="80" spans="1:11" ht="12.75">
      <c r="A80" s="3" t="s">
        <v>20</v>
      </c>
      <c r="B80" s="4">
        <v>929</v>
      </c>
      <c r="C80" s="5" t="s">
        <v>64</v>
      </c>
      <c r="D80" s="5" t="s">
        <v>118</v>
      </c>
      <c r="E80" s="4">
        <v>244</v>
      </c>
      <c r="F80" s="4">
        <v>340</v>
      </c>
      <c r="G80" s="6">
        <f t="shared" si="7"/>
        <v>619.2</v>
      </c>
      <c r="H80" s="6">
        <v>154.8</v>
      </c>
      <c r="I80" s="6">
        <v>154.8</v>
      </c>
      <c r="J80" s="6">
        <v>154.8</v>
      </c>
      <c r="K80" s="6">
        <v>154.8</v>
      </c>
    </row>
    <row r="81" spans="1:11" ht="12.75">
      <c r="A81" s="3" t="s">
        <v>82</v>
      </c>
      <c r="B81" s="4">
        <v>929</v>
      </c>
      <c r="C81" s="5" t="s">
        <v>64</v>
      </c>
      <c r="D81" s="5" t="s">
        <v>118</v>
      </c>
      <c r="E81" s="4">
        <v>800</v>
      </c>
      <c r="F81" s="4"/>
      <c r="G81" s="6">
        <f>G82</f>
        <v>26.5</v>
      </c>
      <c r="H81" s="6">
        <f>H82</f>
        <v>0.2</v>
      </c>
      <c r="I81" s="6">
        <f>I82</f>
        <v>4.2</v>
      </c>
      <c r="J81" s="6">
        <f>J82</f>
        <v>4.2</v>
      </c>
      <c r="K81" s="6">
        <f>K82</f>
        <v>17.9</v>
      </c>
    </row>
    <row r="82" spans="1:11" ht="12.75">
      <c r="A82" s="15" t="s">
        <v>83</v>
      </c>
      <c r="B82" s="4">
        <v>929</v>
      </c>
      <c r="C82" s="5" t="s">
        <v>64</v>
      </c>
      <c r="D82" s="5" t="s">
        <v>118</v>
      </c>
      <c r="E82" s="4">
        <v>850</v>
      </c>
      <c r="F82" s="4"/>
      <c r="G82" s="6">
        <f>G83+G85</f>
        <v>26.5</v>
      </c>
      <c r="H82" s="6">
        <f>H83+H85</f>
        <v>0.2</v>
      </c>
      <c r="I82" s="6">
        <f>I83+I85</f>
        <v>4.2</v>
      </c>
      <c r="J82" s="6">
        <f>J83+J85</f>
        <v>4.2</v>
      </c>
      <c r="K82" s="6">
        <f>K83+K85</f>
        <v>17.9</v>
      </c>
    </row>
    <row r="83" spans="1:11" ht="25.5">
      <c r="A83" s="3" t="s">
        <v>21</v>
      </c>
      <c r="B83" s="4">
        <v>929</v>
      </c>
      <c r="C83" s="5" t="s">
        <v>64</v>
      </c>
      <c r="D83" s="5" t="s">
        <v>118</v>
      </c>
      <c r="E83" s="4">
        <v>851</v>
      </c>
      <c r="F83" s="4"/>
      <c r="G83" s="6">
        <f>G84</f>
        <v>1.5</v>
      </c>
      <c r="H83" s="6">
        <f>H84</f>
        <v>0.2</v>
      </c>
      <c r="I83" s="6">
        <f>I84</f>
        <v>0.2</v>
      </c>
      <c r="J83" s="6">
        <f>J84</f>
        <v>0.2</v>
      </c>
      <c r="K83" s="6">
        <f>K84</f>
        <v>0.9</v>
      </c>
    </row>
    <row r="84" spans="1:11" ht="12.75">
      <c r="A84" s="3" t="s">
        <v>18</v>
      </c>
      <c r="B84" s="4">
        <v>929</v>
      </c>
      <c r="C84" s="5" t="s">
        <v>64</v>
      </c>
      <c r="D84" s="5" t="s">
        <v>118</v>
      </c>
      <c r="E84" s="4">
        <v>851</v>
      </c>
      <c r="F84" s="4">
        <v>290</v>
      </c>
      <c r="G84" s="6">
        <f>H84+I84+J84+K84</f>
        <v>1.5</v>
      </c>
      <c r="H84" s="6">
        <v>0.2</v>
      </c>
      <c r="I84" s="6">
        <v>0.2</v>
      </c>
      <c r="J84" s="6">
        <v>0.2</v>
      </c>
      <c r="K84" s="6">
        <v>0.9</v>
      </c>
    </row>
    <row r="85" spans="1:11" ht="13.5" customHeight="1">
      <c r="A85" s="3" t="s">
        <v>137</v>
      </c>
      <c r="B85" s="4">
        <v>929</v>
      </c>
      <c r="C85" s="5" t="s">
        <v>64</v>
      </c>
      <c r="D85" s="5" t="s">
        <v>118</v>
      </c>
      <c r="E85" s="4">
        <v>852</v>
      </c>
      <c r="F85" s="4"/>
      <c r="G85" s="6">
        <f>G86</f>
        <v>25</v>
      </c>
      <c r="H85" s="6">
        <f>H86</f>
        <v>0</v>
      </c>
      <c r="I85" s="6">
        <f>I86</f>
        <v>4</v>
      </c>
      <c r="J85" s="6">
        <f>J86</f>
        <v>4</v>
      </c>
      <c r="K85" s="6">
        <f>K86</f>
        <v>17</v>
      </c>
    </row>
    <row r="86" spans="1:11" ht="12.75">
      <c r="A86" s="3" t="s">
        <v>18</v>
      </c>
      <c r="B86" s="4">
        <v>929</v>
      </c>
      <c r="C86" s="5" t="s">
        <v>64</v>
      </c>
      <c r="D86" s="5" t="s">
        <v>118</v>
      </c>
      <c r="E86" s="4">
        <v>852</v>
      </c>
      <c r="F86" s="4">
        <v>290</v>
      </c>
      <c r="G86" s="6">
        <f>H86+I86+J86+K86</f>
        <v>25</v>
      </c>
      <c r="H86" s="6">
        <f>7.5-7.5</f>
        <v>0</v>
      </c>
      <c r="I86" s="6">
        <v>4</v>
      </c>
      <c r="J86" s="6">
        <v>4</v>
      </c>
      <c r="K86" s="6">
        <v>17</v>
      </c>
    </row>
    <row r="87" spans="1:11" ht="63.75">
      <c r="A87" s="15" t="s">
        <v>110</v>
      </c>
      <c r="B87" s="4">
        <v>929</v>
      </c>
      <c r="C87" s="5" t="s">
        <v>64</v>
      </c>
      <c r="D87" s="5" t="s">
        <v>119</v>
      </c>
      <c r="E87" s="4"/>
      <c r="F87" s="4"/>
      <c r="G87" s="6">
        <f>G88+G94</f>
        <v>2584.6000000000004</v>
      </c>
      <c r="H87" s="6">
        <f>H88+H94</f>
        <v>626.4</v>
      </c>
      <c r="I87" s="6">
        <f>I88+I94</f>
        <v>660.9</v>
      </c>
      <c r="J87" s="6">
        <f>J88+J94</f>
        <v>660.9</v>
      </c>
      <c r="K87" s="6">
        <f>K88+K94</f>
        <v>636.4</v>
      </c>
    </row>
    <row r="88" spans="1:11" ht="76.5">
      <c r="A88" s="3" t="s">
        <v>78</v>
      </c>
      <c r="B88" s="4">
        <v>929</v>
      </c>
      <c r="C88" s="5" t="s">
        <v>64</v>
      </c>
      <c r="D88" s="5" t="s">
        <v>119</v>
      </c>
      <c r="E88" s="4">
        <v>100</v>
      </c>
      <c r="F88" s="4"/>
      <c r="G88" s="6">
        <f>G89</f>
        <v>2405.2000000000003</v>
      </c>
      <c r="H88" s="6">
        <f>H89</f>
        <v>601.3</v>
      </c>
      <c r="I88" s="6">
        <f>I89</f>
        <v>601.3</v>
      </c>
      <c r="J88" s="6">
        <f>J89</f>
        <v>601.3</v>
      </c>
      <c r="K88" s="6">
        <f>K89</f>
        <v>601.3</v>
      </c>
    </row>
    <row r="89" spans="1:11" ht="25.5">
      <c r="A89" s="3" t="s">
        <v>79</v>
      </c>
      <c r="B89" s="4">
        <v>929</v>
      </c>
      <c r="C89" s="5" t="s">
        <v>64</v>
      </c>
      <c r="D89" s="5" t="s">
        <v>119</v>
      </c>
      <c r="E89" s="4">
        <v>120</v>
      </c>
      <c r="F89" s="4"/>
      <c r="G89" s="6">
        <f>G90+G92</f>
        <v>2405.2000000000003</v>
      </c>
      <c r="H89" s="6">
        <f>H90+H92</f>
        <v>601.3</v>
      </c>
      <c r="I89" s="6">
        <f>I90+I92</f>
        <v>601.3</v>
      </c>
      <c r="J89" s="6">
        <f>J90+J92</f>
        <v>601.3</v>
      </c>
      <c r="K89" s="6">
        <f>K90+K92</f>
        <v>601.3</v>
      </c>
    </row>
    <row r="90" spans="1:11" ht="25.5">
      <c r="A90" s="3" t="s">
        <v>132</v>
      </c>
      <c r="B90" s="4">
        <v>929</v>
      </c>
      <c r="C90" s="5" t="s">
        <v>64</v>
      </c>
      <c r="D90" s="5" t="s">
        <v>119</v>
      </c>
      <c r="E90" s="4">
        <v>121</v>
      </c>
      <c r="F90" s="4"/>
      <c r="G90" s="6">
        <f>G91</f>
        <v>1847.3000000000002</v>
      </c>
      <c r="H90" s="6">
        <f>H91</f>
        <v>461.8</v>
      </c>
      <c r="I90" s="6">
        <f>I91</f>
        <v>461.8</v>
      </c>
      <c r="J90" s="6">
        <f>J91</f>
        <v>461.8</v>
      </c>
      <c r="K90" s="6">
        <f>K91</f>
        <v>461.9</v>
      </c>
    </row>
    <row r="91" spans="1:11" ht="12.75">
      <c r="A91" s="3" t="s">
        <v>10</v>
      </c>
      <c r="B91" s="4">
        <v>929</v>
      </c>
      <c r="C91" s="5" t="s">
        <v>64</v>
      </c>
      <c r="D91" s="5" t="s">
        <v>119</v>
      </c>
      <c r="E91" s="4">
        <v>121</v>
      </c>
      <c r="F91" s="4">
        <v>211</v>
      </c>
      <c r="G91" s="6">
        <f>H91+I91+J91+K91</f>
        <v>1847.3000000000002</v>
      </c>
      <c r="H91" s="6">
        <f>461.8</f>
        <v>461.8</v>
      </c>
      <c r="I91" s="6">
        <f>461.8</f>
        <v>461.8</v>
      </c>
      <c r="J91" s="6">
        <f>461.8</f>
        <v>461.8</v>
      </c>
      <c r="K91" s="6">
        <f>461.9</f>
        <v>461.9</v>
      </c>
    </row>
    <row r="92" spans="1:11" ht="51">
      <c r="A92" s="3" t="s">
        <v>133</v>
      </c>
      <c r="B92" s="4">
        <v>929</v>
      </c>
      <c r="C92" s="5" t="s">
        <v>64</v>
      </c>
      <c r="D92" s="5" t="s">
        <v>119</v>
      </c>
      <c r="E92" s="4">
        <v>129</v>
      </c>
      <c r="F92" s="4"/>
      <c r="G92" s="6">
        <f>G93</f>
        <v>557.9</v>
      </c>
      <c r="H92" s="6">
        <f>H93</f>
        <v>139.5</v>
      </c>
      <c r="I92" s="6">
        <f>I93</f>
        <v>139.5</v>
      </c>
      <c r="J92" s="6">
        <f>J93</f>
        <v>139.5</v>
      </c>
      <c r="K92" s="6">
        <f>K93</f>
        <v>139.4</v>
      </c>
    </row>
    <row r="93" spans="1:11" ht="12.75">
      <c r="A93" s="3" t="s">
        <v>11</v>
      </c>
      <c r="B93" s="4">
        <v>929</v>
      </c>
      <c r="C93" s="5" t="s">
        <v>64</v>
      </c>
      <c r="D93" s="5" t="s">
        <v>119</v>
      </c>
      <c r="E93" s="4">
        <v>129</v>
      </c>
      <c r="F93" s="4">
        <v>213</v>
      </c>
      <c r="G93" s="6">
        <f>H93+I93+J93+K93</f>
        <v>557.9</v>
      </c>
      <c r="H93" s="6">
        <f>139.5</f>
        <v>139.5</v>
      </c>
      <c r="I93" s="6">
        <f>139.5</f>
        <v>139.5</v>
      </c>
      <c r="J93" s="6">
        <f>139.5</f>
        <v>139.5</v>
      </c>
      <c r="K93" s="6">
        <f>139.4</f>
        <v>139.4</v>
      </c>
    </row>
    <row r="94" spans="1:11" ht="25.5">
      <c r="A94" s="3" t="s">
        <v>80</v>
      </c>
      <c r="B94" s="4">
        <v>929</v>
      </c>
      <c r="C94" s="5" t="s">
        <v>64</v>
      </c>
      <c r="D94" s="5" t="s">
        <v>119</v>
      </c>
      <c r="E94" s="4">
        <v>200</v>
      </c>
      <c r="F94" s="4"/>
      <c r="G94" s="6">
        <f aca="true" t="shared" si="8" ref="G94:K95">G95</f>
        <v>179.4</v>
      </c>
      <c r="H94" s="6">
        <f t="shared" si="8"/>
        <v>25.1</v>
      </c>
      <c r="I94" s="6">
        <f t="shared" si="8"/>
        <v>59.6</v>
      </c>
      <c r="J94" s="6">
        <f t="shared" si="8"/>
        <v>59.6</v>
      </c>
      <c r="K94" s="6">
        <f t="shared" si="8"/>
        <v>35.1</v>
      </c>
    </row>
    <row r="95" spans="1:11" ht="38.25">
      <c r="A95" s="3" t="s">
        <v>81</v>
      </c>
      <c r="B95" s="4">
        <v>929</v>
      </c>
      <c r="C95" s="5" t="s">
        <v>64</v>
      </c>
      <c r="D95" s="5" t="s">
        <v>119</v>
      </c>
      <c r="E95" s="4">
        <v>240</v>
      </c>
      <c r="F95" s="4"/>
      <c r="G95" s="6">
        <f t="shared" si="8"/>
        <v>179.4</v>
      </c>
      <c r="H95" s="6">
        <f t="shared" si="8"/>
        <v>25.1</v>
      </c>
      <c r="I95" s="6">
        <f t="shared" si="8"/>
        <v>59.6</v>
      </c>
      <c r="J95" s="6">
        <f t="shared" si="8"/>
        <v>59.6</v>
      </c>
      <c r="K95" s="6">
        <f t="shared" si="8"/>
        <v>35.1</v>
      </c>
    </row>
    <row r="96" spans="1:11" ht="38.25">
      <c r="A96" s="3" t="s">
        <v>135</v>
      </c>
      <c r="B96" s="4">
        <v>929</v>
      </c>
      <c r="C96" s="5" t="s">
        <v>64</v>
      </c>
      <c r="D96" s="5" t="s">
        <v>119</v>
      </c>
      <c r="E96" s="4">
        <v>244</v>
      </c>
      <c r="F96" s="4"/>
      <c r="G96" s="6">
        <f>G97+G99+G98</f>
        <v>179.4</v>
      </c>
      <c r="H96" s="6">
        <f>H97+H99+H98</f>
        <v>25.1</v>
      </c>
      <c r="I96" s="6">
        <f>I97+I99+I98</f>
        <v>59.6</v>
      </c>
      <c r="J96" s="6">
        <f>J97+J99+J98</f>
        <v>59.6</v>
      </c>
      <c r="K96" s="6">
        <f>K97+K99+K98</f>
        <v>35.1</v>
      </c>
    </row>
    <row r="97" spans="1:11" ht="12.75">
      <c r="A97" s="3" t="s">
        <v>13</v>
      </c>
      <c r="B97" s="4">
        <v>929</v>
      </c>
      <c r="C97" s="5" t="s">
        <v>64</v>
      </c>
      <c r="D97" s="5" t="s">
        <v>119</v>
      </c>
      <c r="E97" s="4">
        <v>244</v>
      </c>
      <c r="F97" s="4">
        <v>221</v>
      </c>
      <c r="G97" s="6">
        <f>H97+I97+J97+K97</f>
        <v>40.3</v>
      </c>
      <c r="H97" s="6">
        <v>5.1</v>
      </c>
      <c r="I97" s="6">
        <f>9.6</f>
        <v>9.6</v>
      </c>
      <c r="J97" s="6">
        <f>8.4-1+2.2+0.1-0.1</f>
        <v>9.600000000000001</v>
      </c>
      <c r="K97" s="6">
        <v>16</v>
      </c>
    </row>
    <row r="98" spans="1:11" ht="12.75">
      <c r="A98" s="3" t="s">
        <v>19</v>
      </c>
      <c r="B98" s="4">
        <v>929</v>
      </c>
      <c r="C98" s="5" t="s">
        <v>64</v>
      </c>
      <c r="D98" s="5" t="s">
        <v>119</v>
      </c>
      <c r="E98" s="4">
        <v>244</v>
      </c>
      <c r="F98" s="4">
        <v>310</v>
      </c>
      <c r="G98" s="6">
        <f>H98+I98+J98+K98</f>
        <v>100</v>
      </c>
      <c r="H98" s="6">
        <v>0</v>
      </c>
      <c r="I98" s="6">
        <v>50</v>
      </c>
      <c r="J98" s="6">
        <v>50</v>
      </c>
      <c r="K98" s="6">
        <v>0</v>
      </c>
    </row>
    <row r="99" spans="1:11" ht="12.75">
      <c r="A99" s="3" t="s">
        <v>20</v>
      </c>
      <c r="B99" s="4">
        <v>929</v>
      </c>
      <c r="C99" s="5" t="s">
        <v>64</v>
      </c>
      <c r="D99" s="5" t="s">
        <v>119</v>
      </c>
      <c r="E99" s="4">
        <v>244</v>
      </c>
      <c r="F99" s="4">
        <v>340</v>
      </c>
      <c r="G99" s="6">
        <f>H99+I99+J99+K99</f>
        <v>39.1</v>
      </c>
      <c r="H99" s="6">
        <v>20</v>
      </c>
      <c r="I99" s="6">
        <f>2+1-3</f>
        <v>0</v>
      </c>
      <c r="J99" s="6">
        <v>0</v>
      </c>
      <c r="K99" s="6">
        <v>19.1</v>
      </c>
    </row>
    <row r="100" spans="1:11" ht="51">
      <c r="A100" s="15" t="s">
        <v>140</v>
      </c>
      <c r="B100" s="7">
        <v>929</v>
      </c>
      <c r="C100" s="5" t="s">
        <v>64</v>
      </c>
      <c r="D100" s="5" t="s">
        <v>120</v>
      </c>
      <c r="E100" s="7"/>
      <c r="F100" s="4"/>
      <c r="G100" s="6">
        <f>G101</f>
        <v>6.5</v>
      </c>
      <c r="H100" s="6">
        <f aca="true" t="shared" si="9" ref="H100:K102">H101</f>
        <v>0</v>
      </c>
      <c r="I100" s="6">
        <f t="shared" si="9"/>
        <v>0</v>
      </c>
      <c r="J100" s="6">
        <f t="shared" si="9"/>
        <v>0</v>
      </c>
      <c r="K100" s="6">
        <f t="shared" si="9"/>
        <v>6.5</v>
      </c>
    </row>
    <row r="101" spans="1:11" ht="25.5">
      <c r="A101" s="3" t="s">
        <v>80</v>
      </c>
      <c r="B101" s="7">
        <v>929</v>
      </c>
      <c r="C101" s="5" t="s">
        <v>64</v>
      </c>
      <c r="D101" s="5" t="s">
        <v>120</v>
      </c>
      <c r="E101" s="7">
        <v>200</v>
      </c>
      <c r="F101" s="4"/>
      <c r="G101" s="6">
        <f>G102</f>
        <v>6.5</v>
      </c>
      <c r="H101" s="6">
        <f t="shared" si="9"/>
        <v>0</v>
      </c>
      <c r="I101" s="6">
        <f t="shared" si="9"/>
        <v>0</v>
      </c>
      <c r="J101" s="6">
        <f t="shared" si="9"/>
        <v>0</v>
      </c>
      <c r="K101" s="6">
        <f t="shared" si="9"/>
        <v>6.5</v>
      </c>
    </row>
    <row r="102" spans="1:11" ht="38.25">
      <c r="A102" s="3" t="s">
        <v>81</v>
      </c>
      <c r="B102" s="7">
        <v>929</v>
      </c>
      <c r="C102" s="5" t="s">
        <v>64</v>
      </c>
      <c r="D102" s="5" t="s">
        <v>120</v>
      </c>
      <c r="E102" s="7">
        <v>240</v>
      </c>
      <c r="F102" s="4"/>
      <c r="G102" s="6">
        <f>G103</f>
        <v>6.5</v>
      </c>
      <c r="H102" s="6">
        <f t="shared" si="9"/>
        <v>0</v>
      </c>
      <c r="I102" s="6">
        <f t="shared" si="9"/>
        <v>0</v>
      </c>
      <c r="J102" s="6">
        <f t="shared" si="9"/>
        <v>0</v>
      </c>
      <c r="K102" s="6">
        <f t="shared" si="9"/>
        <v>6.5</v>
      </c>
    </row>
    <row r="103" spans="1:11" ht="41.25" customHeight="1">
      <c r="A103" s="3" t="s">
        <v>135</v>
      </c>
      <c r="B103" s="4">
        <v>929</v>
      </c>
      <c r="C103" s="5" t="s">
        <v>64</v>
      </c>
      <c r="D103" s="5" t="s">
        <v>120</v>
      </c>
      <c r="E103" s="4">
        <v>244</v>
      </c>
      <c r="F103" s="4"/>
      <c r="G103" s="6">
        <f>H103+I103+J103+K103</f>
        <v>6.5</v>
      </c>
      <c r="H103" s="6">
        <f>H104+H105</f>
        <v>0</v>
      </c>
      <c r="I103" s="6">
        <f>I104+I105</f>
        <v>0</v>
      </c>
      <c r="J103" s="6">
        <f>J104+J105</f>
        <v>0</v>
      </c>
      <c r="K103" s="6">
        <f>K104+K105</f>
        <v>6.5</v>
      </c>
    </row>
    <row r="104" spans="1:11" ht="12.75">
      <c r="A104" s="3" t="s">
        <v>13</v>
      </c>
      <c r="B104" s="4">
        <v>929</v>
      </c>
      <c r="C104" s="5" t="s">
        <v>64</v>
      </c>
      <c r="D104" s="5" t="s">
        <v>120</v>
      </c>
      <c r="E104" s="4">
        <v>244</v>
      </c>
      <c r="F104" s="4">
        <v>221</v>
      </c>
      <c r="G104" s="6">
        <f>H104+I104+J104+K104</f>
        <v>3</v>
      </c>
      <c r="H104" s="6">
        <v>0</v>
      </c>
      <c r="I104" s="6">
        <f>1-1</f>
        <v>0</v>
      </c>
      <c r="J104" s="6">
        <v>0</v>
      </c>
      <c r="K104" s="6">
        <v>3</v>
      </c>
    </row>
    <row r="105" spans="1:11" ht="12.75">
      <c r="A105" s="3" t="s">
        <v>20</v>
      </c>
      <c r="B105" s="4">
        <v>929</v>
      </c>
      <c r="C105" s="5" t="s">
        <v>64</v>
      </c>
      <c r="D105" s="5" t="s">
        <v>120</v>
      </c>
      <c r="E105" s="4">
        <v>244</v>
      </c>
      <c r="F105" s="4">
        <v>340</v>
      </c>
      <c r="G105" s="6">
        <f>H105+I105+J105+K105</f>
        <v>3.5</v>
      </c>
      <c r="H105" s="6">
        <v>0</v>
      </c>
      <c r="I105" s="6">
        <f>2-2</f>
        <v>0</v>
      </c>
      <c r="J105" s="6">
        <v>0</v>
      </c>
      <c r="K105" s="6">
        <v>3.5</v>
      </c>
    </row>
    <row r="106" spans="1:11" ht="12.75">
      <c r="A106" s="3" t="s">
        <v>27</v>
      </c>
      <c r="B106" s="4">
        <v>929</v>
      </c>
      <c r="C106" s="5" t="s">
        <v>65</v>
      </c>
      <c r="D106" s="5"/>
      <c r="E106" s="4"/>
      <c r="F106" s="4"/>
      <c r="G106" s="6">
        <f>H106+I106+J106+K106</f>
        <v>20</v>
      </c>
      <c r="H106" s="6">
        <v>0</v>
      </c>
      <c r="I106" s="6">
        <v>0</v>
      </c>
      <c r="J106" s="6">
        <v>0</v>
      </c>
      <c r="K106" s="6">
        <f>K107</f>
        <v>20</v>
      </c>
    </row>
    <row r="107" spans="1:11" ht="12.75">
      <c r="A107" s="3" t="s">
        <v>28</v>
      </c>
      <c r="B107" s="4">
        <v>929</v>
      </c>
      <c r="C107" s="5" t="s">
        <v>65</v>
      </c>
      <c r="D107" s="5" t="s">
        <v>121</v>
      </c>
      <c r="E107" s="4"/>
      <c r="F107" s="4"/>
      <c r="G107" s="6">
        <f>H107+I107+J107+K107</f>
        <v>20</v>
      </c>
      <c r="H107" s="6">
        <v>0</v>
      </c>
      <c r="I107" s="6">
        <v>0</v>
      </c>
      <c r="J107" s="6">
        <v>0</v>
      </c>
      <c r="K107" s="6">
        <f>K110</f>
        <v>20</v>
      </c>
    </row>
    <row r="108" spans="1:11" ht="12.75">
      <c r="A108" s="3" t="s">
        <v>82</v>
      </c>
      <c r="B108" s="4">
        <v>929</v>
      </c>
      <c r="C108" s="5" t="s">
        <v>65</v>
      </c>
      <c r="D108" s="5" t="s">
        <v>121</v>
      </c>
      <c r="E108" s="4">
        <v>800</v>
      </c>
      <c r="F108" s="4"/>
      <c r="G108" s="6">
        <f>G109</f>
        <v>20</v>
      </c>
      <c r="H108" s="6">
        <f>H109</f>
        <v>0</v>
      </c>
      <c r="I108" s="6">
        <f>I109</f>
        <v>0</v>
      </c>
      <c r="J108" s="6">
        <f>J109</f>
        <v>0</v>
      </c>
      <c r="K108" s="6">
        <f>K109</f>
        <v>20</v>
      </c>
    </row>
    <row r="109" spans="1:11" ht="12.75">
      <c r="A109" s="3" t="s">
        <v>29</v>
      </c>
      <c r="B109" s="4">
        <v>929</v>
      </c>
      <c r="C109" s="5" t="s">
        <v>65</v>
      </c>
      <c r="D109" s="5" t="s">
        <v>121</v>
      </c>
      <c r="E109" s="4">
        <v>870</v>
      </c>
      <c r="F109" s="4"/>
      <c r="G109" s="6">
        <f>H109+I109+J109+K109</f>
        <v>20</v>
      </c>
      <c r="H109" s="6">
        <v>0</v>
      </c>
      <c r="I109" s="6">
        <v>0</v>
      </c>
      <c r="J109" s="6">
        <v>0</v>
      </c>
      <c r="K109" s="6">
        <f>K110</f>
        <v>20</v>
      </c>
    </row>
    <row r="110" spans="1:11" ht="12.75">
      <c r="A110" s="3" t="s">
        <v>18</v>
      </c>
      <c r="B110" s="4">
        <v>929</v>
      </c>
      <c r="C110" s="5" t="s">
        <v>65</v>
      </c>
      <c r="D110" s="5" t="s">
        <v>121</v>
      </c>
      <c r="E110" s="4">
        <v>870</v>
      </c>
      <c r="F110" s="4">
        <v>290</v>
      </c>
      <c r="G110" s="6">
        <f>H110+I110+J110+K110</f>
        <v>20</v>
      </c>
      <c r="H110" s="6">
        <v>0</v>
      </c>
      <c r="I110" s="6">
        <v>0</v>
      </c>
      <c r="J110" s="6">
        <v>0</v>
      </c>
      <c r="K110" s="6">
        <v>20</v>
      </c>
    </row>
    <row r="111" spans="1:11" ht="12.75">
      <c r="A111" s="3" t="s">
        <v>30</v>
      </c>
      <c r="B111" s="4">
        <v>929</v>
      </c>
      <c r="C111" s="5" t="s">
        <v>66</v>
      </c>
      <c r="D111" s="5"/>
      <c r="E111" s="3"/>
      <c r="F111" s="4"/>
      <c r="G111" s="6">
        <f>G112+G117+G122</f>
        <v>272</v>
      </c>
      <c r="H111" s="6">
        <f>H112+H117+H122</f>
        <v>68</v>
      </c>
      <c r="I111" s="6">
        <f>I112+I117+I122</f>
        <v>48</v>
      </c>
      <c r="J111" s="6">
        <f>J112+J117+J122</f>
        <v>48</v>
      </c>
      <c r="K111" s="6">
        <f>K112+K117+K122</f>
        <v>108</v>
      </c>
    </row>
    <row r="112" spans="1:11" ht="39" customHeight="1">
      <c r="A112" s="15" t="s">
        <v>31</v>
      </c>
      <c r="B112" s="4">
        <v>929</v>
      </c>
      <c r="C112" s="5" t="s">
        <v>66</v>
      </c>
      <c r="D112" s="5" t="s">
        <v>123</v>
      </c>
      <c r="E112" s="4"/>
      <c r="F112" s="4"/>
      <c r="G112" s="6">
        <f>G113</f>
        <v>150</v>
      </c>
      <c r="H112" s="6">
        <f>H113</f>
        <v>40</v>
      </c>
      <c r="I112" s="6">
        <f aca="true" t="shared" si="10" ref="I112:K113">I113</f>
        <v>30</v>
      </c>
      <c r="J112" s="6">
        <f t="shared" si="10"/>
        <v>30</v>
      </c>
      <c r="K112" s="6">
        <f t="shared" si="10"/>
        <v>50</v>
      </c>
    </row>
    <row r="113" spans="1:11" ht="25.5">
      <c r="A113" s="3" t="s">
        <v>80</v>
      </c>
      <c r="B113" s="7">
        <v>929</v>
      </c>
      <c r="C113" s="5" t="s">
        <v>66</v>
      </c>
      <c r="D113" s="5" t="s">
        <v>123</v>
      </c>
      <c r="E113" s="7">
        <v>200</v>
      </c>
      <c r="F113" s="4"/>
      <c r="G113" s="6">
        <f>G114</f>
        <v>150</v>
      </c>
      <c r="H113" s="6">
        <f>H114</f>
        <v>40</v>
      </c>
      <c r="I113" s="6">
        <f t="shared" si="10"/>
        <v>30</v>
      </c>
      <c r="J113" s="6">
        <f t="shared" si="10"/>
        <v>30</v>
      </c>
      <c r="K113" s="6">
        <f t="shared" si="10"/>
        <v>50</v>
      </c>
    </row>
    <row r="114" spans="1:11" ht="38.25">
      <c r="A114" s="3" t="s">
        <v>81</v>
      </c>
      <c r="B114" s="7">
        <v>929</v>
      </c>
      <c r="C114" s="5" t="s">
        <v>66</v>
      </c>
      <c r="D114" s="5" t="s">
        <v>123</v>
      </c>
      <c r="E114" s="7">
        <v>240</v>
      </c>
      <c r="F114" s="4"/>
      <c r="G114" s="6">
        <f>G116</f>
        <v>150</v>
      </c>
      <c r="H114" s="6">
        <f>H116</f>
        <v>40</v>
      </c>
      <c r="I114" s="6">
        <f>I116</f>
        <v>30</v>
      </c>
      <c r="J114" s="6">
        <f>J116</f>
        <v>30</v>
      </c>
      <c r="K114" s="6">
        <f>K116</f>
        <v>50</v>
      </c>
    </row>
    <row r="115" spans="1:11" ht="40.5" customHeight="1">
      <c r="A115" s="3" t="s">
        <v>135</v>
      </c>
      <c r="B115" s="7">
        <v>929</v>
      </c>
      <c r="C115" s="5" t="s">
        <v>66</v>
      </c>
      <c r="D115" s="5" t="s">
        <v>123</v>
      </c>
      <c r="E115" s="7">
        <v>244</v>
      </c>
      <c r="F115" s="4"/>
      <c r="G115" s="6">
        <f>G116</f>
        <v>150</v>
      </c>
      <c r="H115" s="6">
        <f>H116</f>
        <v>40</v>
      </c>
      <c r="I115" s="6">
        <f>I116</f>
        <v>30</v>
      </c>
      <c r="J115" s="6">
        <f>J116</f>
        <v>30</v>
      </c>
      <c r="K115" s="6">
        <f>K116</f>
        <v>50</v>
      </c>
    </row>
    <row r="116" spans="1:11" ht="12.75">
      <c r="A116" s="3" t="s">
        <v>17</v>
      </c>
      <c r="B116" s="4">
        <v>929</v>
      </c>
      <c r="C116" s="5" t="s">
        <v>66</v>
      </c>
      <c r="D116" s="5" t="s">
        <v>123</v>
      </c>
      <c r="E116" s="4">
        <v>244</v>
      </c>
      <c r="F116" s="4">
        <v>226</v>
      </c>
      <c r="G116" s="6">
        <f aca="true" t="shared" si="11" ref="G116:G121">H116+I116+J116+K116</f>
        <v>150</v>
      </c>
      <c r="H116" s="6">
        <v>40</v>
      </c>
      <c r="I116" s="6">
        <v>30</v>
      </c>
      <c r="J116" s="6">
        <v>30</v>
      </c>
      <c r="K116" s="6">
        <v>50</v>
      </c>
    </row>
    <row r="117" spans="1:11" ht="27" customHeight="1">
      <c r="A117" s="3" t="s">
        <v>162</v>
      </c>
      <c r="B117" s="4">
        <v>929</v>
      </c>
      <c r="C117" s="5" t="s">
        <v>66</v>
      </c>
      <c r="D117" s="5" t="s">
        <v>122</v>
      </c>
      <c r="E117" s="4"/>
      <c r="F117" s="4"/>
      <c r="G117" s="6">
        <f t="shared" si="11"/>
        <v>50</v>
      </c>
      <c r="H117" s="6">
        <f>H120</f>
        <v>10</v>
      </c>
      <c r="I117" s="6">
        <f>I120</f>
        <v>0</v>
      </c>
      <c r="J117" s="6">
        <f>J120</f>
        <v>0</v>
      </c>
      <c r="K117" s="6">
        <f>K120</f>
        <v>40</v>
      </c>
    </row>
    <row r="118" spans="1:11" ht="25.5">
      <c r="A118" s="3" t="s">
        <v>80</v>
      </c>
      <c r="B118" s="4">
        <v>929</v>
      </c>
      <c r="C118" s="5" t="s">
        <v>66</v>
      </c>
      <c r="D118" s="5" t="s">
        <v>122</v>
      </c>
      <c r="E118" s="4">
        <v>200</v>
      </c>
      <c r="F118" s="4"/>
      <c r="G118" s="6">
        <f t="shared" si="11"/>
        <v>50</v>
      </c>
      <c r="H118" s="6">
        <f aca="true" t="shared" si="12" ref="H118:K119">H119</f>
        <v>10</v>
      </c>
      <c r="I118" s="6">
        <f t="shared" si="12"/>
        <v>0</v>
      </c>
      <c r="J118" s="6">
        <f t="shared" si="12"/>
        <v>0</v>
      </c>
      <c r="K118" s="6">
        <f t="shared" si="12"/>
        <v>40</v>
      </c>
    </row>
    <row r="119" spans="1:11" ht="38.25">
      <c r="A119" s="3" t="s">
        <v>81</v>
      </c>
      <c r="B119" s="4">
        <v>929</v>
      </c>
      <c r="C119" s="5" t="s">
        <v>66</v>
      </c>
      <c r="D119" s="5" t="s">
        <v>122</v>
      </c>
      <c r="E119" s="4">
        <v>240</v>
      </c>
      <c r="F119" s="4"/>
      <c r="G119" s="6">
        <f t="shared" si="11"/>
        <v>50</v>
      </c>
      <c r="H119" s="6">
        <f t="shared" si="12"/>
        <v>10</v>
      </c>
      <c r="I119" s="6">
        <f t="shared" si="12"/>
        <v>0</v>
      </c>
      <c r="J119" s="6">
        <f t="shared" si="12"/>
        <v>0</v>
      </c>
      <c r="K119" s="6">
        <f t="shared" si="12"/>
        <v>40</v>
      </c>
    </row>
    <row r="120" spans="1:11" ht="42" customHeight="1">
      <c r="A120" s="3" t="s">
        <v>135</v>
      </c>
      <c r="B120" s="4">
        <v>929</v>
      </c>
      <c r="C120" s="5" t="s">
        <v>66</v>
      </c>
      <c r="D120" s="5" t="s">
        <v>122</v>
      </c>
      <c r="E120" s="4">
        <v>244</v>
      </c>
      <c r="F120" s="4"/>
      <c r="G120" s="6">
        <f t="shared" si="11"/>
        <v>50</v>
      </c>
      <c r="H120" s="6">
        <f>H121</f>
        <v>10</v>
      </c>
      <c r="I120" s="6">
        <f>I121</f>
        <v>0</v>
      </c>
      <c r="J120" s="6">
        <f>J121</f>
        <v>0</v>
      </c>
      <c r="K120" s="6">
        <f>K121</f>
        <v>40</v>
      </c>
    </row>
    <row r="121" spans="1:11" ht="12.75">
      <c r="A121" s="3" t="s">
        <v>17</v>
      </c>
      <c r="B121" s="4">
        <v>929</v>
      </c>
      <c r="C121" s="5" t="s">
        <v>66</v>
      </c>
      <c r="D121" s="5" t="s">
        <v>122</v>
      </c>
      <c r="E121" s="4">
        <v>244</v>
      </c>
      <c r="F121" s="4">
        <v>226</v>
      </c>
      <c r="G121" s="6">
        <f t="shared" si="11"/>
        <v>50</v>
      </c>
      <c r="H121" s="6">
        <v>10</v>
      </c>
      <c r="I121" s="6">
        <v>0</v>
      </c>
      <c r="J121" s="6">
        <v>0</v>
      </c>
      <c r="K121" s="6">
        <v>40</v>
      </c>
    </row>
    <row r="122" spans="1:11" ht="51">
      <c r="A122" s="3" t="s">
        <v>86</v>
      </c>
      <c r="B122" s="4">
        <v>929</v>
      </c>
      <c r="C122" s="5" t="s">
        <v>66</v>
      </c>
      <c r="D122" s="5" t="s">
        <v>124</v>
      </c>
      <c r="E122" s="4"/>
      <c r="F122" s="4"/>
      <c r="G122" s="6">
        <f>G123</f>
        <v>72</v>
      </c>
      <c r="H122" s="6">
        <f>H123</f>
        <v>18</v>
      </c>
      <c r="I122" s="6">
        <f>I123</f>
        <v>18</v>
      </c>
      <c r="J122" s="6">
        <f>J123</f>
        <v>18</v>
      </c>
      <c r="K122" s="6">
        <f>K123</f>
        <v>18</v>
      </c>
    </row>
    <row r="123" spans="1:11" ht="12.75">
      <c r="A123" s="3" t="s">
        <v>82</v>
      </c>
      <c r="B123" s="4">
        <v>929</v>
      </c>
      <c r="C123" s="5" t="s">
        <v>66</v>
      </c>
      <c r="D123" s="5" t="s">
        <v>124</v>
      </c>
      <c r="E123" s="4">
        <v>800</v>
      </c>
      <c r="F123" s="4"/>
      <c r="G123" s="6">
        <f>G124</f>
        <v>72</v>
      </c>
      <c r="H123" s="6">
        <f aca="true" t="shared" si="13" ref="H123:K125">H124</f>
        <v>18</v>
      </c>
      <c r="I123" s="6">
        <f t="shared" si="13"/>
        <v>18</v>
      </c>
      <c r="J123" s="6">
        <f t="shared" si="13"/>
        <v>18</v>
      </c>
      <c r="K123" s="6">
        <f t="shared" si="13"/>
        <v>18</v>
      </c>
    </row>
    <row r="124" spans="1:11" ht="12.75">
      <c r="A124" s="15" t="s">
        <v>83</v>
      </c>
      <c r="B124" s="4">
        <v>929</v>
      </c>
      <c r="C124" s="5" t="s">
        <v>66</v>
      </c>
      <c r="D124" s="5" t="s">
        <v>124</v>
      </c>
      <c r="E124" s="4">
        <v>850</v>
      </c>
      <c r="F124" s="4"/>
      <c r="G124" s="6">
        <f>G125</f>
        <v>72</v>
      </c>
      <c r="H124" s="6">
        <f t="shared" si="13"/>
        <v>18</v>
      </c>
      <c r="I124" s="6">
        <f t="shared" si="13"/>
        <v>18</v>
      </c>
      <c r="J124" s="6">
        <f t="shared" si="13"/>
        <v>18</v>
      </c>
      <c r="K124" s="6">
        <f t="shared" si="13"/>
        <v>18</v>
      </c>
    </row>
    <row r="125" spans="1:11" ht="12.75">
      <c r="A125" s="3" t="s">
        <v>139</v>
      </c>
      <c r="B125" s="4">
        <v>929</v>
      </c>
      <c r="C125" s="5" t="s">
        <v>66</v>
      </c>
      <c r="D125" s="5" t="s">
        <v>124</v>
      </c>
      <c r="E125" s="4">
        <v>853</v>
      </c>
      <c r="F125" s="4"/>
      <c r="G125" s="6">
        <f>G126</f>
        <v>72</v>
      </c>
      <c r="H125" s="6">
        <f t="shared" si="13"/>
        <v>18</v>
      </c>
      <c r="I125" s="6">
        <f t="shared" si="13"/>
        <v>18</v>
      </c>
      <c r="J125" s="6">
        <f t="shared" si="13"/>
        <v>18</v>
      </c>
      <c r="K125" s="6">
        <f t="shared" si="13"/>
        <v>18</v>
      </c>
    </row>
    <row r="126" spans="1:11" ht="12.75">
      <c r="A126" s="3" t="s">
        <v>18</v>
      </c>
      <c r="B126" s="4">
        <v>929</v>
      </c>
      <c r="C126" s="5" t="s">
        <v>66</v>
      </c>
      <c r="D126" s="5" t="s">
        <v>124</v>
      </c>
      <c r="E126" s="4">
        <v>853</v>
      </c>
      <c r="F126" s="4">
        <v>290</v>
      </c>
      <c r="G126" s="6">
        <f>H126+I126+J126+K126</f>
        <v>72</v>
      </c>
      <c r="H126" s="6">
        <v>18</v>
      </c>
      <c r="I126" s="6">
        <v>18</v>
      </c>
      <c r="J126" s="6">
        <v>18</v>
      </c>
      <c r="K126" s="6">
        <v>18</v>
      </c>
    </row>
    <row r="127" spans="1:11" ht="25.5">
      <c r="A127" s="17" t="s">
        <v>32</v>
      </c>
      <c r="B127" s="9">
        <v>929</v>
      </c>
      <c r="C127" s="1" t="s">
        <v>67</v>
      </c>
      <c r="D127" s="1"/>
      <c r="E127" s="9"/>
      <c r="F127" s="9"/>
      <c r="G127" s="2">
        <f aca="true" t="shared" si="14" ref="G127:G132">G128</f>
        <v>20</v>
      </c>
      <c r="H127" s="2">
        <f aca="true" t="shared" si="15" ref="H127:K132">H128</f>
        <v>0</v>
      </c>
      <c r="I127" s="2">
        <f t="shared" si="15"/>
        <v>0</v>
      </c>
      <c r="J127" s="2">
        <f t="shared" si="15"/>
        <v>0</v>
      </c>
      <c r="K127" s="2">
        <f t="shared" si="15"/>
        <v>20</v>
      </c>
    </row>
    <row r="128" spans="1:11" ht="38.25">
      <c r="A128" s="15" t="s">
        <v>87</v>
      </c>
      <c r="B128" s="4">
        <v>929</v>
      </c>
      <c r="C128" s="5" t="s">
        <v>68</v>
      </c>
      <c r="D128" s="5"/>
      <c r="E128" s="4"/>
      <c r="F128" s="4"/>
      <c r="G128" s="6">
        <f t="shared" si="14"/>
        <v>20</v>
      </c>
      <c r="H128" s="6">
        <f t="shared" si="15"/>
        <v>0</v>
      </c>
      <c r="I128" s="6">
        <f t="shared" si="15"/>
        <v>0</v>
      </c>
      <c r="J128" s="6">
        <f t="shared" si="15"/>
        <v>0</v>
      </c>
      <c r="K128" s="6">
        <f t="shared" si="15"/>
        <v>20</v>
      </c>
    </row>
    <row r="129" spans="1:11" ht="78" customHeight="1">
      <c r="A129" s="15" t="s">
        <v>141</v>
      </c>
      <c r="B129" s="4">
        <v>929</v>
      </c>
      <c r="C129" s="5" t="s">
        <v>68</v>
      </c>
      <c r="D129" s="5" t="s">
        <v>163</v>
      </c>
      <c r="E129" s="4"/>
      <c r="F129" s="4"/>
      <c r="G129" s="6">
        <f t="shared" si="14"/>
        <v>20</v>
      </c>
      <c r="H129" s="6">
        <f t="shared" si="15"/>
        <v>0</v>
      </c>
      <c r="I129" s="6">
        <f t="shared" si="15"/>
        <v>0</v>
      </c>
      <c r="J129" s="6">
        <f t="shared" si="15"/>
        <v>0</v>
      </c>
      <c r="K129" s="6">
        <f t="shared" si="15"/>
        <v>20</v>
      </c>
    </row>
    <row r="130" spans="1:11" ht="25.5">
      <c r="A130" s="3" t="s">
        <v>80</v>
      </c>
      <c r="B130" s="4">
        <v>929</v>
      </c>
      <c r="C130" s="5" t="s">
        <v>68</v>
      </c>
      <c r="D130" s="5" t="s">
        <v>163</v>
      </c>
      <c r="E130" s="4">
        <v>200</v>
      </c>
      <c r="F130" s="4"/>
      <c r="G130" s="6">
        <f t="shared" si="14"/>
        <v>20</v>
      </c>
      <c r="H130" s="6">
        <f t="shared" si="15"/>
        <v>0</v>
      </c>
      <c r="I130" s="6">
        <f t="shared" si="15"/>
        <v>0</v>
      </c>
      <c r="J130" s="6">
        <f t="shared" si="15"/>
        <v>0</v>
      </c>
      <c r="K130" s="6">
        <f t="shared" si="15"/>
        <v>20</v>
      </c>
    </row>
    <row r="131" spans="1:11" ht="38.25">
      <c r="A131" s="3" t="s">
        <v>81</v>
      </c>
      <c r="B131" s="4">
        <v>929</v>
      </c>
      <c r="C131" s="5" t="s">
        <v>68</v>
      </c>
      <c r="D131" s="5" t="s">
        <v>163</v>
      </c>
      <c r="E131" s="4">
        <v>240</v>
      </c>
      <c r="F131" s="4"/>
      <c r="G131" s="6">
        <f t="shared" si="14"/>
        <v>20</v>
      </c>
      <c r="H131" s="6">
        <f t="shared" si="15"/>
        <v>0</v>
      </c>
      <c r="I131" s="6">
        <f t="shared" si="15"/>
        <v>0</v>
      </c>
      <c r="J131" s="6">
        <f t="shared" si="15"/>
        <v>0</v>
      </c>
      <c r="K131" s="6">
        <f t="shared" si="15"/>
        <v>20</v>
      </c>
    </row>
    <row r="132" spans="1:11" ht="41.25" customHeight="1">
      <c r="A132" s="3" t="s">
        <v>135</v>
      </c>
      <c r="B132" s="4">
        <v>929</v>
      </c>
      <c r="C132" s="5" t="s">
        <v>68</v>
      </c>
      <c r="D132" s="5" t="s">
        <v>163</v>
      </c>
      <c r="E132" s="4">
        <v>244</v>
      </c>
      <c r="F132" s="4"/>
      <c r="G132" s="6">
        <f t="shared" si="14"/>
        <v>20</v>
      </c>
      <c r="H132" s="6">
        <f t="shared" si="15"/>
        <v>0</v>
      </c>
      <c r="I132" s="6">
        <f t="shared" si="15"/>
        <v>0</v>
      </c>
      <c r="J132" s="6">
        <f t="shared" si="15"/>
        <v>0</v>
      </c>
      <c r="K132" s="6">
        <f>K133</f>
        <v>20</v>
      </c>
    </row>
    <row r="133" spans="1:11" ht="12.75">
      <c r="A133" s="3" t="s">
        <v>17</v>
      </c>
      <c r="B133" s="4">
        <v>929</v>
      </c>
      <c r="C133" s="5" t="s">
        <v>68</v>
      </c>
      <c r="D133" s="5" t="s">
        <v>163</v>
      </c>
      <c r="E133" s="4">
        <v>244</v>
      </c>
      <c r="F133" s="4">
        <v>226</v>
      </c>
      <c r="G133" s="6">
        <f>H133+I133+J133+K133</f>
        <v>20</v>
      </c>
      <c r="H133" s="6">
        <f>6.2-6.2</f>
        <v>0</v>
      </c>
      <c r="I133" s="6">
        <f>20-20</f>
        <v>0</v>
      </c>
      <c r="J133" s="6">
        <f>20+20-40</f>
        <v>0</v>
      </c>
      <c r="K133" s="6">
        <v>20</v>
      </c>
    </row>
    <row r="134" spans="1:11" ht="12.75">
      <c r="A134" s="17" t="s">
        <v>88</v>
      </c>
      <c r="B134" s="16">
        <v>929</v>
      </c>
      <c r="C134" s="1" t="s">
        <v>91</v>
      </c>
      <c r="D134" s="16"/>
      <c r="E134" s="16"/>
      <c r="F134" s="4"/>
      <c r="G134" s="2">
        <f aca="true" t="shared" si="16" ref="G134:K135">G135</f>
        <v>514.0999999999999</v>
      </c>
      <c r="H134" s="2">
        <f t="shared" si="16"/>
        <v>0</v>
      </c>
      <c r="I134" s="2">
        <f t="shared" si="16"/>
        <v>100.5</v>
      </c>
      <c r="J134" s="2">
        <f t="shared" si="16"/>
        <v>413.59999999999997</v>
      </c>
      <c r="K134" s="2">
        <f t="shared" si="16"/>
        <v>0</v>
      </c>
    </row>
    <row r="135" spans="1:11" ht="12.75">
      <c r="A135" s="15" t="s">
        <v>89</v>
      </c>
      <c r="B135" s="7">
        <v>929</v>
      </c>
      <c r="C135" s="5" t="s">
        <v>92</v>
      </c>
      <c r="D135" s="7"/>
      <c r="E135" s="7"/>
      <c r="F135" s="4"/>
      <c r="G135" s="6">
        <f t="shared" si="16"/>
        <v>514.0999999999999</v>
      </c>
      <c r="H135" s="6">
        <f t="shared" si="16"/>
        <v>0</v>
      </c>
      <c r="I135" s="6">
        <f t="shared" si="16"/>
        <v>100.5</v>
      </c>
      <c r="J135" s="6">
        <f t="shared" si="16"/>
        <v>413.59999999999997</v>
      </c>
      <c r="K135" s="6">
        <f t="shared" si="16"/>
        <v>0</v>
      </c>
    </row>
    <row r="136" spans="1:14" ht="37.5" customHeight="1">
      <c r="A136" s="15" t="s">
        <v>101</v>
      </c>
      <c r="B136" s="7">
        <v>929</v>
      </c>
      <c r="C136" s="5" t="s">
        <v>92</v>
      </c>
      <c r="D136" s="7">
        <v>5100000104</v>
      </c>
      <c r="E136" s="7"/>
      <c r="F136" s="4"/>
      <c r="G136" s="6">
        <f>G137+G146</f>
        <v>514.0999999999999</v>
      </c>
      <c r="H136" s="6">
        <f>H137+H146</f>
        <v>0</v>
      </c>
      <c r="I136" s="6">
        <f>I137+I146</f>
        <v>100.5</v>
      </c>
      <c r="J136" s="6">
        <f>J137+J146</f>
        <v>413.59999999999997</v>
      </c>
      <c r="K136" s="6">
        <f>K137+K146</f>
        <v>0</v>
      </c>
      <c r="N136" s="19"/>
    </row>
    <row r="137" spans="1:14" ht="76.5">
      <c r="A137" s="3" t="s">
        <v>78</v>
      </c>
      <c r="B137" s="7">
        <v>929</v>
      </c>
      <c r="C137" s="5" t="s">
        <v>92</v>
      </c>
      <c r="D137" s="7">
        <v>5100000104</v>
      </c>
      <c r="E137" s="7">
        <v>100</v>
      </c>
      <c r="F137" s="4"/>
      <c r="G137" s="6">
        <f>G138</f>
        <v>483.59999999999997</v>
      </c>
      <c r="H137" s="6">
        <f>H138</f>
        <v>0</v>
      </c>
      <c r="I137" s="6">
        <f>I138</f>
        <v>70</v>
      </c>
      <c r="J137" s="6">
        <f>J138</f>
        <v>413.59999999999997</v>
      </c>
      <c r="K137" s="6">
        <f>K138</f>
        <v>0</v>
      </c>
      <c r="N137" s="20"/>
    </row>
    <row r="138" spans="1:11" ht="25.5">
      <c r="A138" s="15" t="s">
        <v>90</v>
      </c>
      <c r="B138" s="7">
        <v>929</v>
      </c>
      <c r="C138" s="5" t="s">
        <v>92</v>
      </c>
      <c r="D138" s="7">
        <v>5100000104</v>
      </c>
      <c r="E138" s="7">
        <v>110</v>
      </c>
      <c r="F138" s="4"/>
      <c r="G138" s="6">
        <f>G139+G141</f>
        <v>483.59999999999997</v>
      </c>
      <c r="H138" s="6">
        <f>H139+H141</f>
        <v>0</v>
      </c>
      <c r="I138" s="6">
        <f>I139+I141</f>
        <v>70</v>
      </c>
      <c r="J138" s="6">
        <f>J139+J141</f>
        <v>413.59999999999997</v>
      </c>
      <c r="K138" s="6">
        <f>K139+K141</f>
        <v>0</v>
      </c>
    </row>
    <row r="139" spans="1:11" ht="12.75">
      <c r="A139" s="3" t="s">
        <v>143</v>
      </c>
      <c r="B139" s="7">
        <v>929</v>
      </c>
      <c r="C139" s="5" t="s">
        <v>92</v>
      </c>
      <c r="D139" s="7">
        <v>5100000104</v>
      </c>
      <c r="E139" s="7">
        <v>111</v>
      </c>
      <c r="F139" s="4"/>
      <c r="G139" s="6">
        <f>G140</f>
        <v>371.4</v>
      </c>
      <c r="H139" s="6">
        <f>H140</f>
        <v>0</v>
      </c>
      <c r="I139" s="6">
        <f>I140</f>
        <v>70</v>
      </c>
      <c r="J139" s="6">
        <f>J140</f>
        <v>301.4</v>
      </c>
      <c r="K139" s="6">
        <f>K140</f>
        <v>0</v>
      </c>
    </row>
    <row r="140" spans="1:11" ht="12.75">
      <c r="A140" s="3" t="s">
        <v>10</v>
      </c>
      <c r="B140" s="7">
        <v>929</v>
      </c>
      <c r="C140" s="5" t="s">
        <v>92</v>
      </c>
      <c r="D140" s="7">
        <v>5100000104</v>
      </c>
      <c r="E140" s="7">
        <v>111</v>
      </c>
      <c r="F140" s="4">
        <v>211</v>
      </c>
      <c r="G140" s="6">
        <f aca="true" t="shared" si="17" ref="G140:G146">H140+I140+J140+K140</f>
        <v>371.4</v>
      </c>
      <c r="H140" s="6">
        <v>0</v>
      </c>
      <c r="I140" s="6">
        <v>70</v>
      </c>
      <c r="J140" s="6">
        <v>301.4</v>
      </c>
      <c r="K140" s="6">
        <v>0</v>
      </c>
    </row>
    <row r="141" spans="1:11" ht="51">
      <c r="A141" s="3" t="s">
        <v>142</v>
      </c>
      <c r="B141" s="7">
        <v>929</v>
      </c>
      <c r="C141" s="5" t="s">
        <v>92</v>
      </c>
      <c r="D141" s="7">
        <v>5100000104</v>
      </c>
      <c r="E141" s="7">
        <v>119</v>
      </c>
      <c r="F141" s="4"/>
      <c r="G141" s="6">
        <f>G142</f>
        <v>112.2</v>
      </c>
      <c r="H141" s="6">
        <f>H142</f>
        <v>0</v>
      </c>
      <c r="I141" s="6">
        <f>I142</f>
        <v>0</v>
      </c>
      <c r="J141" s="6">
        <f>J142</f>
        <v>112.2</v>
      </c>
      <c r="K141" s="6">
        <f>K142</f>
        <v>0</v>
      </c>
    </row>
    <row r="142" spans="1:11" ht="12.75">
      <c r="A142" s="3" t="s">
        <v>11</v>
      </c>
      <c r="B142" s="7">
        <v>929</v>
      </c>
      <c r="C142" s="5" t="s">
        <v>92</v>
      </c>
      <c r="D142" s="7">
        <v>5100000104</v>
      </c>
      <c r="E142" s="7">
        <v>119</v>
      </c>
      <c r="F142" s="4">
        <v>213</v>
      </c>
      <c r="G142" s="6">
        <f t="shared" si="17"/>
        <v>112.2</v>
      </c>
      <c r="H142" s="6">
        <v>0</v>
      </c>
      <c r="I142" s="6">
        <f>48.3-41-7.3</f>
        <v>0</v>
      </c>
      <c r="J142" s="6">
        <v>112.2</v>
      </c>
      <c r="K142" s="6">
        <v>0</v>
      </c>
    </row>
    <row r="143" spans="1:11" ht="25.5">
      <c r="A143" s="3" t="s">
        <v>80</v>
      </c>
      <c r="B143" s="7">
        <v>929</v>
      </c>
      <c r="C143" s="5" t="s">
        <v>92</v>
      </c>
      <c r="D143" s="7">
        <v>5100000104</v>
      </c>
      <c r="E143" s="7">
        <v>200</v>
      </c>
      <c r="F143" s="4"/>
      <c r="G143" s="6">
        <f t="shared" si="17"/>
        <v>30.5</v>
      </c>
      <c r="H143" s="6">
        <f>H144</f>
        <v>0</v>
      </c>
      <c r="I143" s="6">
        <f aca="true" t="shared" si="18" ref="I143:K145">I144</f>
        <v>30.5</v>
      </c>
      <c r="J143" s="6">
        <f t="shared" si="18"/>
        <v>0</v>
      </c>
      <c r="K143" s="6">
        <f t="shared" si="18"/>
        <v>0</v>
      </c>
    </row>
    <row r="144" spans="1:11" ht="38.25">
      <c r="A144" s="3" t="s">
        <v>81</v>
      </c>
      <c r="B144" s="7">
        <v>929</v>
      </c>
      <c r="C144" s="5" t="s">
        <v>92</v>
      </c>
      <c r="D144" s="7">
        <v>5100000104</v>
      </c>
      <c r="E144" s="7">
        <v>240</v>
      </c>
      <c r="F144" s="4"/>
      <c r="G144" s="6">
        <f t="shared" si="17"/>
        <v>30.5</v>
      </c>
      <c r="H144" s="6">
        <f>H145</f>
        <v>0</v>
      </c>
      <c r="I144" s="6">
        <f t="shared" si="18"/>
        <v>30.5</v>
      </c>
      <c r="J144" s="6">
        <f t="shared" si="18"/>
        <v>0</v>
      </c>
      <c r="K144" s="6">
        <f t="shared" si="18"/>
        <v>0</v>
      </c>
    </row>
    <row r="145" spans="1:11" ht="41.25" customHeight="1">
      <c r="A145" s="3" t="s">
        <v>135</v>
      </c>
      <c r="B145" s="7">
        <v>929</v>
      </c>
      <c r="C145" s="5" t="s">
        <v>92</v>
      </c>
      <c r="D145" s="7">
        <v>5100000104</v>
      </c>
      <c r="E145" s="7">
        <v>244</v>
      </c>
      <c r="F145" s="4"/>
      <c r="G145" s="6">
        <f t="shared" si="17"/>
        <v>30.5</v>
      </c>
      <c r="H145" s="6">
        <f>H146</f>
        <v>0</v>
      </c>
      <c r="I145" s="6">
        <f t="shared" si="18"/>
        <v>30.5</v>
      </c>
      <c r="J145" s="6">
        <f t="shared" si="18"/>
        <v>0</v>
      </c>
      <c r="K145" s="6">
        <f t="shared" si="18"/>
        <v>0</v>
      </c>
    </row>
    <row r="146" spans="1:11" ht="12.75">
      <c r="A146" s="3" t="s">
        <v>20</v>
      </c>
      <c r="B146" s="7">
        <v>929</v>
      </c>
      <c r="C146" s="5" t="s">
        <v>92</v>
      </c>
      <c r="D146" s="7">
        <v>5100000104</v>
      </c>
      <c r="E146" s="7">
        <v>244</v>
      </c>
      <c r="F146" s="4">
        <v>340</v>
      </c>
      <c r="G146" s="6">
        <f t="shared" si="17"/>
        <v>30.5</v>
      </c>
      <c r="H146" s="6">
        <v>0</v>
      </c>
      <c r="I146" s="6">
        <v>30.5</v>
      </c>
      <c r="J146" s="6">
        <v>0</v>
      </c>
      <c r="K146" s="6">
        <v>0</v>
      </c>
    </row>
    <row r="147" spans="1:11" ht="12.75">
      <c r="A147" s="17" t="s">
        <v>33</v>
      </c>
      <c r="B147" s="16">
        <v>929</v>
      </c>
      <c r="C147" s="1" t="s">
        <v>69</v>
      </c>
      <c r="D147" s="7"/>
      <c r="E147" s="7"/>
      <c r="F147" s="9"/>
      <c r="G147" s="2">
        <f>G148+G209</f>
        <v>29829.6</v>
      </c>
      <c r="H147" s="2">
        <f>H148+H209</f>
        <v>1628.8</v>
      </c>
      <c r="I147" s="2">
        <f>I148+I209</f>
        <v>5193.6</v>
      </c>
      <c r="J147" s="2">
        <f>J148+J209</f>
        <v>4319.1</v>
      </c>
      <c r="K147" s="2">
        <f>K148+K209</f>
        <v>18688.1</v>
      </c>
    </row>
    <row r="148" spans="1:11" ht="12.75">
      <c r="A148" s="15" t="s">
        <v>34</v>
      </c>
      <c r="B148" s="7">
        <v>929</v>
      </c>
      <c r="C148" s="5" t="s">
        <v>71</v>
      </c>
      <c r="D148" s="7"/>
      <c r="E148" s="7"/>
      <c r="F148" s="4"/>
      <c r="G148" s="6">
        <f>G149+G159+G165+G171+G176+G183+G188+G195+G203</f>
        <v>26226.3</v>
      </c>
      <c r="H148" s="6">
        <f>H149+H159+H165+H171+H176+H183+H188+H195+H203</f>
        <v>975</v>
      </c>
      <c r="I148" s="6">
        <f>I149+I159+I165+I171+I176+I183+I188+I195+I203</f>
        <v>4320</v>
      </c>
      <c r="J148" s="6">
        <f>J149+J159+J165+J171+J176+J183+J188+J195+J203</f>
        <v>3425</v>
      </c>
      <c r="K148" s="6">
        <f>K149+K159+K165+K171+K176+K183+K188+K195+K203</f>
        <v>17506.3</v>
      </c>
    </row>
    <row r="149" spans="1:11" ht="52.5" customHeight="1">
      <c r="A149" s="15" t="s">
        <v>93</v>
      </c>
      <c r="B149" s="7">
        <v>929</v>
      </c>
      <c r="C149" s="5" t="s">
        <v>71</v>
      </c>
      <c r="D149" s="7">
        <v>7950000136</v>
      </c>
      <c r="E149" s="7"/>
      <c r="F149" s="7"/>
      <c r="G149" s="6">
        <f>G150+G155</f>
        <v>18056.3</v>
      </c>
      <c r="H149" s="6">
        <f>H150+H155</f>
        <v>100</v>
      </c>
      <c r="I149" s="6">
        <f>I150+I155</f>
        <v>3000</v>
      </c>
      <c r="J149" s="6">
        <f>J150+J155</f>
        <v>0</v>
      </c>
      <c r="K149" s="6">
        <f>K150+K155</f>
        <v>14956.3</v>
      </c>
    </row>
    <row r="150" spans="1:11" ht="25.5">
      <c r="A150" s="3" t="s">
        <v>80</v>
      </c>
      <c r="B150" s="7">
        <v>929</v>
      </c>
      <c r="C150" s="5" t="s">
        <v>71</v>
      </c>
      <c r="D150" s="7">
        <v>7950000136</v>
      </c>
      <c r="E150" s="7">
        <v>200</v>
      </c>
      <c r="F150" s="7"/>
      <c r="G150" s="6">
        <f>G151</f>
        <v>17556.3</v>
      </c>
      <c r="H150" s="6">
        <f aca="true" t="shared" si="19" ref="H150:K151">H151</f>
        <v>100</v>
      </c>
      <c r="I150" s="6">
        <f t="shared" si="19"/>
        <v>3000</v>
      </c>
      <c r="J150" s="6">
        <f t="shared" si="19"/>
        <v>0</v>
      </c>
      <c r="K150" s="6">
        <f t="shared" si="19"/>
        <v>14456.3</v>
      </c>
    </row>
    <row r="151" spans="1:11" ht="38.25">
      <c r="A151" s="3" t="s">
        <v>81</v>
      </c>
      <c r="B151" s="7">
        <v>929</v>
      </c>
      <c r="C151" s="5" t="s">
        <v>71</v>
      </c>
      <c r="D151" s="7">
        <v>7950000136</v>
      </c>
      <c r="E151" s="7">
        <v>240</v>
      </c>
      <c r="F151" s="4"/>
      <c r="G151" s="6">
        <f>G152</f>
        <v>17556.3</v>
      </c>
      <c r="H151" s="6">
        <f t="shared" si="19"/>
        <v>100</v>
      </c>
      <c r="I151" s="6">
        <f t="shared" si="19"/>
        <v>3000</v>
      </c>
      <c r="J151" s="6">
        <f t="shared" si="19"/>
        <v>0</v>
      </c>
      <c r="K151" s="6">
        <f t="shared" si="19"/>
        <v>14456.3</v>
      </c>
    </row>
    <row r="152" spans="1:11" ht="41.25" customHeight="1">
      <c r="A152" s="3" t="s">
        <v>135</v>
      </c>
      <c r="B152" s="7">
        <v>929</v>
      </c>
      <c r="C152" s="5" t="s">
        <v>71</v>
      </c>
      <c r="D152" s="7">
        <v>7950000136</v>
      </c>
      <c r="E152" s="7">
        <v>244</v>
      </c>
      <c r="F152" s="4"/>
      <c r="G152" s="6">
        <f>G153+G154</f>
        <v>17556.3</v>
      </c>
      <c r="H152" s="6">
        <f>H153+H154</f>
        <v>100</v>
      </c>
      <c r="I152" s="6">
        <f>I153+I154</f>
        <v>3000</v>
      </c>
      <c r="J152" s="6">
        <f>J153+J154</f>
        <v>0</v>
      </c>
      <c r="K152" s="6">
        <f>K153+K154</f>
        <v>14456.3</v>
      </c>
    </row>
    <row r="153" spans="1:11" ht="15" customHeight="1">
      <c r="A153" s="3" t="s">
        <v>17</v>
      </c>
      <c r="B153" s="4">
        <v>929</v>
      </c>
      <c r="C153" s="5" t="s">
        <v>71</v>
      </c>
      <c r="D153" s="7">
        <v>7950000136</v>
      </c>
      <c r="E153" s="4">
        <v>244</v>
      </c>
      <c r="F153" s="4">
        <v>226</v>
      </c>
      <c r="G153" s="6">
        <f>H153+I153+J153+K153</f>
        <v>15000</v>
      </c>
      <c r="H153" s="6">
        <v>100</v>
      </c>
      <c r="I153" s="6">
        <v>2500</v>
      </c>
      <c r="J153" s="6">
        <v>0</v>
      </c>
      <c r="K153" s="6">
        <v>12400</v>
      </c>
    </row>
    <row r="154" spans="1:11" ht="12.75">
      <c r="A154" s="3" t="s">
        <v>19</v>
      </c>
      <c r="B154" s="4">
        <v>929</v>
      </c>
      <c r="C154" s="5" t="s">
        <v>71</v>
      </c>
      <c r="D154" s="7">
        <v>7950000136</v>
      </c>
      <c r="E154" s="4">
        <v>244</v>
      </c>
      <c r="F154" s="4">
        <v>310</v>
      </c>
      <c r="G154" s="6">
        <f>H154+I154+J154+K154</f>
        <v>2556.3</v>
      </c>
      <c r="H154" s="6">
        <v>0</v>
      </c>
      <c r="I154" s="6">
        <v>500</v>
      </c>
      <c r="J154" s="6">
        <f>600-600</f>
        <v>0</v>
      </c>
      <c r="K154" s="6">
        <v>2056.3</v>
      </c>
    </row>
    <row r="155" spans="1:11" ht="12.75">
      <c r="A155" s="3" t="s">
        <v>82</v>
      </c>
      <c r="B155" s="4">
        <v>929</v>
      </c>
      <c r="C155" s="5" t="s">
        <v>71</v>
      </c>
      <c r="D155" s="7">
        <v>7950000136</v>
      </c>
      <c r="E155" s="4">
        <v>800</v>
      </c>
      <c r="F155" s="4"/>
      <c r="G155" s="6">
        <f>G156</f>
        <v>500</v>
      </c>
      <c r="H155" s="6">
        <f aca="true" t="shared" si="20" ref="H155:K156">H156</f>
        <v>0</v>
      </c>
      <c r="I155" s="6">
        <f t="shared" si="20"/>
        <v>0</v>
      </c>
      <c r="J155" s="6">
        <f t="shared" si="20"/>
        <v>0</v>
      </c>
      <c r="K155" s="6">
        <f t="shared" si="20"/>
        <v>500</v>
      </c>
    </row>
    <row r="156" spans="1:11" ht="12.75">
      <c r="A156" s="15" t="s">
        <v>83</v>
      </c>
      <c r="B156" s="4">
        <v>929</v>
      </c>
      <c r="C156" s="5" t="s">
        <v>71</v>
      </c>
      <c r="D156" s="7">
        <v>7950000136</v>
      </c>
      <c r="E156" s="4">
        <v>850</v>
      </c>
      <c r="F156" s="4"/>
      <c r="G156" s="6">
        <f>G157</f>
        <v>500</v>
      </c>
      <c r="H156" s="6">
        <f t="shared" si="20"/>
        <v>0</v>
      </c>
      <c r="I156" s="6">
        <f t="shared" si="20"/>
        <v>0</v>
      </c>
      <c r="J156" s="6">
        <f t="shared" si="20"/>
        <v>0</v>
      </c>
      <c r="K156" s="6">
        <f t="shared" si="20"/>
        <v>500</v>
      </c>
    </row>
    <row r="157" spans="1:11" ht="16.5" customHeight="1">
      <c r="A157" s="3" t="s">
        <v>144</v>
      </c>
      <c r="B157" s="4">
        <v>929</v>
      </c>
      <c r="C157" s="5" t="s">
        <v>71</v>
      </c>
      <c r="D157" s="7">
        <v>7950000136</v>
      </c>
      <c r="E157" s="4">
        <v>853</v>
      </c>
      <c r="F157" s="4"/>
      <c r="G157" s="6">
        <f>H157+I157+J157+K157</f>
        <v>500</v>
      </c>
      <c r="H157" s="6">
        <f>H158</f>
        <v>0</v>
      </c>
      <c r="I157" s="6">
        <f>I158</f>
        <v>0</v>
      </c>
      <c r="J157" s="6">
        <f>J158</f>
        <v>0</v>
      </c>
      <c r="K157" s="6">
        <f>K158</f>
        <v>500</v>
      </c>
    </row>
    <row r="158" spans="1:11" ht="12.75">
      <c r="A158" s="3" t="s">
        <v>18</v>
      </c>
      <c r="B158" s="4">
        <v>929</v>
      </c>
      <c r="C158" s="5" t="s">
        <v>71</v>
      </c>
      <c r="D158" s="7">
        <v>7950000136</v>
      </c>
      <c r="E158" s="4">
        <v>853</v>
      </c>
      <c r="F158" s="4">
        <v>290</v>
      </c>
      <c r="G158" s="6">
        <f>H158+I158+J158+K158</f>
        <v>500</v>
      </c>
      <c r="H158" s="6">
        <v>0</v>
      </c>
      <c r="I158" s="6">
        <v>0</v>
      </c>
      <c r="J158" s="6">
        <v>0</v>
      </c>
      <c r="K158" s="6">
        <v>500</v>
      </c>
    </row>
    <row r="159" spans="1:11" ht="38.25">
      <c r="A159" s="3" t="s">
        <v>35</v>
      </c>
      <c r="B159" s="4">
        <v>929</v>
      </c>
      <c r="C159" s="5" t="s">
        <v>71</v>
      </c>
      <c r="D159" s="7">
        <v>7950000138</v>
      </c>
      <c r="E159" s="4"/>
      <c r="F159" s="4"/>
      <c r="G159" s="6">
        <f>G160</f>
        <v>100</v>
      </c>
      <c r="H159" s="6">
        <f aca="true" t="shared" si="21" ref="H159:K161">H160</f>
        <v>0</v>
      </c>
      <c r="I159" s="6">
        <f t="shared" si="21"/>
        <v>0</v>
      </c>
      <c r="J159" s="6">
        <f t="shared" si="21"/>
        <v>0</v>
      </c>
      <c r="K159" s="6">
        <f t="shared" si="21"/>
        <v>100</v>
      </c>
    </row>
    <row r="160" spans="1:11" ht="25.5">
      <c r="A160" s="3" t="s">
        <v>80</v>
      </c>
      <c r="B160" s="4">
        <v>929</v>
      </c>
      <c r="C160" s="5" t="s">
        <v>71</v>
      </c>
      <c r="D160" s="7">
        <v>7950000138</v>
      </c>
      <c r="E160" s="4">
        <v>200</v>
      </c>
      <c r="F160" s="4"/>
      <c r="G160" s="6">
        <f>G161</f>
        <v>100</v>
      </c>
      <c r="H160" s="6">
        <f t="shared" si="21"/>
        <v>0</v>
      </c>
      <c r="I160" s="6">
        <f t="shared" si="21"/>
        <v>0</v>
      </c>
      <c r="J160" s="6">
        <f t="shared" si="21"/>
        <v>0</v>
      </c>
      <c r="K160" s="6">
        <f t="shared" si="21"/>
        <v>100</v>
      </c>
    </row>
    <row r="161" spans="1:11" ht="38.25">
      <c r="A161" s="3" t="s">
        <v>81</v>
      </c>
      <c r="B161" s="4">
        <v>929</v>
      </c>
      <c r="C161" s="5" t="s">
        <v>71</v>
      </c>
      <c r="D161" s="7">
        <v>7950000138</v>
      </c>
      <c r="E161" s="4">
        <v>240</v>
      </c>
      <c r="F161" s="4"/>
      <c r="G161" s="6">
        <f>G162</f>
        <v>100</v>
      </c>
      <c r="H161" s="6">
        <f t="shared" si="21"/>
        <v>0</v>
      </c>
      <c r="I161" s="6">
        <f t="shared" si="21"/>
        <v>0</v>
      </c>
      <c r="J161" s="6">
        <f t="shared" si="21"/>
        <v>0</v>
      </c>
      <c r="K161" s="6">
        <f t="shared" si="21"/>
        <v>100</v>
      </c>
    </row>
    <row r="162" spans="1:11" ht="39.75" customHeight="1">
      <c r="A162" s="3" t="s">
        <v>135</v>
      </c>
      <c r="B162" s="4">
        <v>929</v>
      </c>
      <c r="C162" s="5" t="s">
        <v>71</v>
      </c>
      <c r="D162" s="7">
        <v>7950000138</v>
      </c>
      <c r="E162" s="4">
        <v>244</v>
      </c>
      <c r="F162" s="4"/>
      <c r="G162" s="6">
        <f>G163+G164</f>
        <v>100</v>
      </c>
      <c r="H162" s="6">
        <f>H163+H164</f>
        <v>0</v>
      </c>
      <c r="I162" s="6">
        <f>I163+I164</f>
        <v>0</v>
      </c>
      <c r="J162" s="6">
        <f>J163+J164</f>
        <v>0</v>
      </c>
      <c r="K162" s="6">
        <f>K163+K164</f>
        <v>100</v>
      </c>
    </row>
    <row r="163" spans="1:11" ht="12.75">
      <c r="A163" s="3" t="s">
        <v>19</v>
      </c>
      <c r="B163" s="4">
        <v>929</v>
      </c>
      <c r="C163" s="5" t="s">
        <v>71</v>
      </c>
      <c r="D163" s="7">
        <v>7950000138</v>
      </c>
      <c r="E163" s="4">
        <v>244</v>
      </c>
      <c r="F163" s="4">
        <v>310</v>
      </c>
      <c r="G163" s="6">
        <f>H163+I163+J163+K163</f>
        <v>70</v>
      </c>
      <c r="H163" s="6">
        <v>0</v>
      </c>
      <c r="I163" s="6">
        <f>100-74.2-25.8</f>
        <v>0</v>
      </c>
      <c r="J163" s="6">
        <v>0</v>
      </c>
      <c r="K163" s="6">
        <v>70</v>
      </c>
    </row>
    <row r="164" spans="1:11" ht="12.75">
      <c r="A164" s="3" t="s">
        <v>20</v>
      </c>
      <c r="B164" s="4">
        <v>929</v>
      </c>
      <c r="C164" s="5" t="s">
        <v>71</v>
      </c>
      <c r="D164" s="7">
        <v>7950000138</v>
      </c>
      <c r="E164" s="4">
        <v>244</v>
      </c>
      <c r="F164" s="4">
        <v>340</v>
      </c>
      <c r="G164" s="6">
        <f>H164+I164+J164+K164</f>
        <v>30</v>
      </c>
      <c r="H164" s="6">
        <v>0</v>
      </c>
      <c r="I164" s="6">
        <f>24-24</f>
        <v>0</v>
      </c>
      <c r="J164" s="6">
        <f>24-24</f>
        <v>0</v>
      </c>
      <c r="K164" s="6">
        <v>30</v>
      </c>
    </row>
    <row r="165" spans="1:11" ht="25.5">
      <c r="A165" s="3" t="s">
        <v>145</v>
      </c>
      <c r="B165" s="4">
        <v>929</v>
      </c>
      <c r="C165" s="5" t="s">
        <v>71</v>
      </c>
      <c r="D165" s="7">
        <v>7950000148</v>
      </c>
      <c r="E165" s="4"/>
      <c r="F165" s="4"/>
      <c r="G165" s="6">
        <f>H165+I165+J165+K165</f>
        <v>30</v>
      </c>
      <c r="H165" s="6">
        <f>H168</f>
        <v>0</v>
      </c>
      <c r="I165" s="6">
        <f>I168</f>
        <v>15</v>
      </c>
      <c r="J165" s="6">
        <f>J168</f>
        <v>0</v>
      </c>
      <c r="K165" s="6">
        <f>K168</f>
        <v>15</v>
      </c>
    </row>
    <row r="166" spans="1:11" ht="25.5">
      <c r="A166" s="3" t="s">
        <v>80</v>
      </c>
      <c r="B166" s="4">
        <v>929</v>
      </c>
      <c r="C166" s="5" t="s">
        <v>71</v>
      </c>
      <c r="D166" s="7">
        <v>7950000148</v>
      </c>
      <c r="E166" s="4">
        <v>200</v>
      </c>
      <c r="F166" s="4"/>
      <c r="G166" s="6">
        <f aca="true" t="shared" si="22" ref="G166:K167">G167</f>
        <v>30</v>
      </c>
      <c r="H166" s="6">
        <f t="shared" si="22"/>
        <v>0</v>
      </c>
      <c r="I166" s="6">
        <f t="shared" si="22"/>
        <v>15</v>
      </c>
      <c r="J166" s="6">
        <f t="shared" si="22"/>
        <v>0</v>
      </c>
      <c r="K166" s="6">
        <f t="shared" si="22"/>
        <v>15</v>
      </c>
    </row>
    <row r="167" spans="1:11" ht="38.25">
      <c r="A167" s="3" t="s">
        <v>81</v>
      </c>
      <c r="B167" s="4">
        <v>929</v>
      </c>
      <c r="C167" s="5" t="s">
        <v>71</v>
      </c>
      <c r="D167" s="7">
        <v>7950000148</v>
      </c>
      <c r="E167" s="4">
        <v>240</v>
      </c>
      <c r="F167" s="4"/>
      <c r="G167" s="6">
        <f t="shared" si="22"/>
        <v>30</v>
      </c>
      <c r="H167" s="6">
        <f t="shared" si="22"/>
        <v>0</v>
      </c>
      <c r="I167" s="6">
        <f t="shared" si="22"/>
        <v>15</v>
      </c>
      <c r="J167" s="6">
        <f t="shared" si="22"/>
        <v>0</v>
      </c>
      <c r="K167" s="6">
        <f t="shared" si="22"/>
        <v>15</v>
      </c>
    </row>
    <row r="168" spans="1:11" ht="38.25">
      <c r="A168" s="3" t="s">
        <v>135</v>
      </c>
      <c r="B168" s="4">
        <v>929</v>
      </c>
      <c r="C168" s="5" t="s">
        <v>71</v>
      </c>
      <c r="D168" s="7">
        <v>7950000148</v>
      </c>
      <c r="E168" s="4">
        <v>244</v>
      </c>
      <c r="F168" s="4"/>
      <c r="G168" s="6">
        <f>G169+G170</f>
        <v>30</v>
      </c>
      <c r="H168" s="6">
        <f>H169+H170</f>
        <v>0</v>
      </c>
      <c r="I168" s="6">
        <f>I169+I170</f>
        <v>15</v>
      </c>
      <c r="J168" s="6">
        <f>J169+J170</f>
        <v>0</v>
      </c>
      <c r="K168" s="6">
        <f>K169+K170</f>
        <v>15</v>
      </c>
    </row>
    <row r="169" spans="1:11" ht="12.75">
      <c r="A169" s="3" t="s">
        <v>17</v>
      </c>
      <c r="B169" s="4">
        <v>929</v>
      </c>
      <c r="C169" s="5" t="s">
        <v>71</v>
      </c>
      <c r="D169" s="7">
        <v>7950000148</v>
      </c>
      <c r="E169" s="4">
        <v>244</v>
      </c>
      <c r="F169" s="4">
        <v>226</v>
      </c>
      <c r="G169" s="6">
        <f>H169+I169+J169+K169</f>
        <v>20</v>
      </c>
      <c r="H169" s="6">
        <v>0</v>
      </c>
      <c r="I169" s="6">
        <v>10</v>
      </c>
      <c r="J169" s="6">
        <v>0</v>
      </c>
      <c r="K169" s="6">
        <v>10</v>
      </c>
    </row>
    <row r="170" spans="1:11" ht="12.75">
      <c r="A170" s="3" t="s">
        <v>20</v>
      </c>
      <c r="B170" s="4">
        <v>929</v>
      </c>
      <c r="C170" s="5" t="s">
        <v>71</v>
      </c>
      <c r="D170" s="7">
        <v>7950000148</v>
      </c>
      <c r="E170" s="4">
        <v>244</v>
      </c>
      <c r="F170" s="4">
        <v>340</v>
      </c>
      <c r="G170" s="6">
        <f>H170+I170+J170+K170</f>
        <v>10</v>
      </c>
      <c r="H170" s="6">
        <v>0</v>
      </c>
      <c r="I170" s="6">
        <v>5</v>
      </c>
      <c r="J170" s="6">
        <v>0</v>
      </c>
      <c r="K170" s="6">
        <v>5</v>
      </c>
    </row>
    <row r="171" spans="1:11" ht="25.5">
      <c r="A171" s="3" t="s">
        <v>38</v>
      </c>
      <c r="B171" s="4">
        <v>929</v>
      </c>
      <c r="C171" s="5" t="s">
        <v>71</v>
      </c>
      <c r="D171" s="7">
        <v>7950000149</v>
      </c>
      <c r="E171" s="4"/>
      <c r="F171" s="4"/>
      <c r="G171" s="6">
        <f>H171+I171+J171+K171</f>
        <v>30</v>
      </c>
      <c r="H171" s="6">
        <f>H174</f>
        <v>0</v>
      </c>
      <c r="I171" s="6">
        <f>I174</f>
        <v>30</v>
      </c>
      <c r="J171" s="6">
        <f>J174</f>
        <v>0</v>
      </c>
      <c r="K171" s="6">
        <f>K174</f>
        <v>0</v>
      </c>
    </row>
    <row r="172" spans="1:11" ht="25.5">
      <c r="A172" s="3" t="s">
        <v>80</v>
      </c>
      <c r="B172" s="4">
        <v>929</v>
      </c>
      <c r="C172" s="5" t="s">
        <v>71</v>
      </c>
      <c r="D172" s="7">
        <v>7950000149</v>
      </c>
      <c r="E172" s="4">
        <v>200</v>
      </c>
      <c r="F172" s="4"/>
      <c r="G172" s="6">
        <f aca="true" t="shared" si="23" ref="G172:K174">G173</f>
        <v>30</v>
      </c>
      <c r="H172" s="6">
        <f t="shared" si="23"/>
        <v>0</v>
      </c>
      <c r="I172" s="6">
        <f t="shared" si="23"/>
        <v>30</v>
      </c>
      <c r="J172" s="6">
        <f t="shared" si="23"/>
        <v>0</v>
      </c>
      <c r="K172" s="6">
        <f t="shared" si="23"/>
        <v>0</v>
      </c>
    </row>
    <row r="173" spans="1:11" ht="38.25">
      <c r="A173" s="3" t="s">
        <v>81</v>
      </c>
      <c r="B173" s="4">
        <v>929</v>
      </c>
      <c r="C173" s="5" t="s">
        <v>71</v>
      </c>
      <c r="D173" s="7">
        <v>7950000149</v>
      </c>
      <c r="E173" s="4">
        <v>240</v>
      </c>
      <c r="F173" s="4"/>
      <c r="G173" s="6">
        <f t="shared" si="23"/>
        <v>30</v>
      </c>
      <c r="H173" s="6">
        <f t="shared" si="23"/>
        <v>0</v>
      </c>
      <c r="I173" s="6">
        <f t="shared" si="23"/>
        <v>30</v>
      </c>
      <c r="J173" s="6">
        <f t="shared" si="23"/>
        <v>0</v>
      </c>
      <c r="K173" s="6">
        <f t="shared" si="23"/>
        <v>0</v>
      </c>
    </row>
    <row r="174" spans="1:11" ht="38.25">
      <c r="A174" s="3" t="s">
        <v>135</v>
      </c>
      <c r="B174" s="4">
        <v>929</v>
      </c>
      <c r="C174" s="5" t="s">
        <v>71</v>
      </c>
      <c r="D174" s="7">
        <v>7950000149</v>
      </c>
      <c r="E174" s="4">
        <v>244</v>
      </c>
      <c r="F174" s="4"/>
      <c r="G174" s="6">
        <f t="shared" si="23"/>
        <v>30</v>
      </c>
      <c r="H174" s="6">
        <f t="shared" si="23"/>
        <v>0</v>
      </c>
      <c r="I174" s="6">
        <f t="shared" si="23"/>
        <v>30</v>
      </c>
      <c r="J174" s="6">
        <f t="shared" si="23"/>
        <v>0</v>
      </c>
      <c r="K174" s="6">
        <f>K175</f>
        <v>0</v>
      </c>
    </row>
    <row r="175" spans="1:11" ht="12.75">
      <c r="A175" s="3" t="s">
        <v>20</v>
      </c>
      <c r="B175" s="4">
        <v>929</v>
      </c>
      <c r="C175" s="5" t="s">
        <v>71</v>
      </c>
      <c r="D175" s="7">
        <v>7950000149</v>
      </c>
      <c r="E175" s="4">
        <v>244</v>
      </c>
      <c r="F175" s="4">
        <v>340</v>
      </c>
      <c r="G175" s="6">
        <f>H175+I175+J175+K175</f>
        <v>30</v>
      </c>
      <c r="H175" s="6">
        <v>0</v>
      </c>
      <c r="I175" s="6">
        <v>30</v>
      </c>
      <c r="J175" s="6">
        <v>0</v>
      </c>
      <c r="K175" s="6">
        <v>0</v>
      </c>
    </row>
    <row r="176" spans="1:11" ht="38.25">
      <c r="A176" s="3" t="s">
        <v>39</v>
      </c>
      <c r="B176" s="4">
        <v>929</v>
      </c>
      <c r="C176" s="5" t="s">
        <v>71</v>
      </c>
      <c r="D176" s="5" t="s">
        <v>164</v>
      </c>
      <c r="E176" s="4"/>
      <c r="F176" s="4"/>
      <c r="G176" s="6">
        <f>G177</f>
        <v>2200</v>
      </c>
      <c r="H176" s="6">
        <f>H177</f>
        <v>50</v>
      </c>
      <c r="I176" s="6">
        <f>I177</f>
        <v>100</v>
      </c>
      <c r="J176" s="6">
        <f>J177</f>
        <v>2000</v>
      </c>
      <c r="K176" s="6">
        <f>K177</f>
        <v>50.00000000000002</v>
      </c>
    </row>
    <row r="177" spans="1:11" ht="25.5">
      <c r="A177" s="3" t="s">
        <v>80</v>
      </c>
      <c r="B177" s="4">
        <v>929</v>
      </c>
      <c r="C177" s="5" t="s">
        <v>71</v>
      </c>
      <c r="D177" s="5" t="s">
        <v>164</v>
      </c>
      <c r="E177" s="4">
        <v>200</v>
      </c>
      <c r="F177" s="4"/>
      <c r="G177" s="6">
        <f aca="true" t="shared" si="24" ref="G177:K178">G178</f>
        <v>2200</v>
      </c>
      <c r="H177" s="6">
        <f t="shared" si="24"/>
        <v>50</v>
      </c>
      <c r="I177" s="6">
        <f t="shared" si="24"/>
        <v>100</v>
      </c>
      <c r="J177" s="6">
        <f t="shared" si="24"/>
        <v>2000</v>
      </c>
      <c r="K177" s="6">
        <f t="shared" si="24"/>
        <v>50.00000000000002</v>
      </c>
    </row>
    <row r="178" spans="1:11" ht="38.25">
      <c r="A178" s="3" t="s">
        <v>81</v>
      </c>
      <c r="B178" s="4">
        <v>929</v>
      </c>
      <c r="C178" s="5" t="s">
        <v>71</v>
      </c>
      <c r="D178" s="5" t="s">
        <v>164</v>
      </c>
      <c r="E178" s="4">
        <v>240</v>
      </c>
      <c r="F178" s="4"/>
      <c r="G178" s="6">
        <f t="shared" si="24"/>
        <v>2200</v>
      </c>
      <c r="H178" s="6">
        <f t="shared" si="24"/>
        <v>50</v>
      </c>
      <c r="I178" s="6">
        <f t="shared" si="24"/>
        <v>100</v>
      </c>
      <c r="J178" s="6">
        <f t="shared" si="24"/>
        <v>2000</v>
      </c>
      <c r="K178" s="6">
        <f t="shared" si="24"/>
        <v>50.00000000000002</v>
      </c>
    </row>
    <row r="179" spans="1:11" ht="38.25">
      <c r="A179" s="3" t="s">
        <v>135</v>
      </c>
      <c r="B179" s="4">
        <v>929</v>
      </c>
      <c r="C179" s="5" t="s">
        <v>71</v>
      </c>
      <c r="D179" s="5" t="s">
        <v>164</v>
      </c>
      <c r="E179" s="4">
        <v>244</v>
      </c>
      <c r="F179" s="4"/>
      <c r="G179" s="6">
        <f>G180+G181+G182</f>
        <v>2200</v>
      </c>
      <c r="H179" s="6">
        <f>H180+H181+H182</f>
        <v>50</v>
      </c>
      <c r="I179" s="6">
        <f>I180+I181+I182</f>
        <v>100</v>
      </c>
      <c r="J179" s="6">
        <f>J180+J181+J182</f>
        <v>2000</v>
      </c>
      <c r="K179" s="6">
        <f>K180+K181+K182</f>
        <v>50.00000000000002</v>
      </c>
    </row>
    <row r="180" spans="1:11" ht="12.75">
      <c r="A180" s="3" t="s">
        <v>17</v>
      </c>
      <c r="B180" s="4">
        <v>929</v>
      </c>
      <c r="C180" s="5" t="s">
        <v>71</v>
      </c>
      <c r="D180" s="5" t="s">
        <v>164</v>
      </c>
      <c r="E180" s="4">
        <v>244</v>
      </c>
      <c r="F180" s="4">
        <v>226</v>
      </c>
      <c r="G180" s="6">
        <f>H180+I180+J180+K180</f>
        <v>1200</v>
      </c>
      <c r="H180" s="6">
        <v>50</v>
      </c>
      <c r="I180" s="6">
        <v>0</v>
      </c>
      <c r="J180" s="6">
        <v>1150</v>
      </c>
      <c r="K180" s="6">
        <f>550+8.1-550-8.1</f>
        <v>2.3092638912203256E-14</v>
      </c>
    </row>
    <row r="181" spans="1:11" ht="12.75">
      <c r="A181" s="3" t="s">
        <v>19</v>
      </c>
      <c r="B181" s="4">
        <v>929</v>
      </c>
      <c r="C181" s="5" t="s">
        <v>71</v>
      </c>
      <c r="D181" s="5" t="s">
        <v>164</v>
      </c>
      <c r="E181" s="4">
        <v>244</v>
      </c>
      <c r="F181" s="4">
        <v>310</v>
      </c>
      <c r="G181" s="6">
        <f>H181+I181+J181+K181</f>
        <v>150</v>
      </c>
      <c r="H181" s="6">
        <v>0</v>
      </c>
      <c r="I181" s="6">
        <v>100</v>
      </c>
      <c r="J181" s="6">
        <f>200-150-50</f>
        <v>0</v>
      </c>
      <c r="K181" s="6">
        <v>50</v>
      </c>
    </row>
    <row r="182" spans="1:11" ht="12.75">
      <c r="A182" s="3" t="s">
        <v>20</v>
      </c>
      <c r="B182" s="4">
        <v>929</v>
      </c>
      <c r="C182" s="5" t="s">
        <v>71</v>
      </c>
      <c r="D182" s="5" t="s">
        <v>164</v>
      </c>
      <c r="E182" s="4">
        <v>244</v>
      </c>
      <c r="F182" s="4">
        <v>340</v>
      </c>
      <c r="G182" s="6">
        <f>H182+I182+J182+K182</f>
        <v>850</v>
      </c>
      <c r="H182" s="6">
        <v>0</v>
      </c>
      <c r="I182" s="6">
        <f>100-100</f>
        <v>0</v>
      </c>
      <c r="J182" s="6">
        <v>850</v>
      </c>
      <c r="K182" s="6">
        <v>0</v>
      </c>
    </row>
    <row r="183" spans="1:11" ht="25.5">
      <c r="A183" s="3" t="s">
        <v>108</v>
      </c>
      <c r="B183" s="4">
        <v>929</v>
      </c>
      <c r="C183" s="5" t="s">
        <v>71</v>
      </c>
      <c r="D183" s="5" t="s">
        <v>165</v>
      </c>
      <c r="E183" s="4"/>
      <c r="F183" s="4"/>
      <c r="G183" s="6">
        <f>H183+I183+J183+K183</f>
        <v>5510</v>
      </c>
      <c r="H183" s="6">
        <f>H186</f>
        <v>800</v>
      </c>
      <c r="I183" s="6">
        <f>I186</f>
        <v>1100</v>
      </c>
      <c r="J183" s="6">
        <f>J186</f>
        <v>1350</v>
      </c>
      <c r="K183" s="6">
        <f>K186</f>
        <v>2260</v>
      </c>
    </row>
    <row r="184" spans="1:11" ht="25.5">
      <c r="A184" s="3" t="s">
        <v>80</v>
      </c>
      <c r="B184" s="4">
        <v>929</v>
      </c>
      <c r="C184" s="5" t="s">
        <v>71</v>
      </c>
      <c r="D184" s="5" t="s">
        <v>165</v>
      </c>
      <c r="E184" s="4">
        <v>200</v>
      </c>
      <c r="F184" s="4"/>
      <c r="G184" s="6">
        <f aca="true" t="shared" si="25" ref="G184:K186">G185</f>
        <v>5510</v>
      </c>
      <c r="H184" s="6">
        <f t="shared" si="25"/>
        <v>800</v>
      </c>
      <c r="I184" s="6">
        <f t="shared" si="25"/>
        <v>1100</v>
      </c>
      <c r="J184" s="6">
        <f t="shared" si="25"/>
        <v>1350</v>
      </c>
      <c r="K184" s="6">
        <f t="shared" si="25"/>
        <v>2260</v>
      </c>
    </row>
    <row r="185" spans="1:11" ht="38.25">
      <c r="A185" s="3" t="s">
        <v>81</v>
      </c>
      <c r="B185" s="4">
        <v>929</v>
      </c>
      <c r="C185" s="5" t="s">
        <v>71</v>
      </c>
      <c r="D185" s="5" t="s">
        <v>165</v>
      </c>
      <c r="E185" s="4">
        <v>240</v>
      </c>
      <c r="F185" s="4"/>
      <c r="G185" s="6">
        <f t="shared" si="25"/>
        <v>5510</v>
      </c>
      <c r="H185" s="6">
        <f t="shared" si="25"/>
        <v>800</v>
      </c>
      <c r="I185" s="6">
        <f t="shared" si="25"/>
        <v>1100</v>
      </c>
      <c r="J185" s="6">
        <f t="shared" si="25"/>
        <v>1350</v>
      </c>
      <c r="K185" s="6">
        <f t="shared" si="25"/>
        <v>2260</v>
      </c>
    </row>
    <row r="186" spans="1:11" ht="38.25">
      <c r="A186" s="3" t="s">
        <v>135</v>
      </c>
      <c r="B186" s="4">
        <v>929</v>
      </c>
      <c r="C186" s="5" t="s">
        <v>71</v>
      </c>
      <c r="D186" s="5" t="s">
        <v>165</v>
      </c>
      <c r="E186" s="4">
        <v>244</v>
      </c>
      <c r="F186" s="4"/>
      <c r="G186" s="6">
        <f>G187</f>
        <v>5510</v>
      </c>
      <c r="H186" s="6">
        <f t="shared" si="25"/>
        <v>800</v>
      </c>
      <c r="I186" s="6">
        <f t="shared" si="25"/>
        <v>1100</v>
      </c>
      <c r="J186" s="6">
        <f t="shared" si="25"/>
        <v>1350</v>
      </c>
      <c r="K186" s="6">
        <f t="shared" si="25"/>
        <v>2260</v>
      </c>
    </row>
    <row r="187" spans="1:11" ht="12.75">
      <c r="A187" s="3" t="s">
        <v>15</v>
      </c>
      <c r="B187" s="4">
        <v>929</v>
      </c>
      <c r="C187" s="5" t="s">
        <v>71</v>
      </c>
      <c r="D187" s="5" t="s">
        <v>165</v>
      </c>
      <c r="E187" s="4">
        <v>244</v>
      </c>
      <c r="F187" s="4">
        <v>225</v>
      </c>
      <c r="G187" s="6">
        <f>H187+I187+J187+K187</f>
        <v>5510</v>
      </c>
      <c r="H187" s="6">
        <v>800</v>
      </c>
      <c r="I187" s="6">
        <v>1100</v>
      </c>
      <c r="J187" s="6">
        <v>1350</v>
      </c>
      <c r="K187" s="6">
        <v>2260</v>
      </c>
    </row>
    <row r="188" spans="1:14" ht="20.25" customHeight="1">
      <c r="A188" s="3" t="s">
        <v>36</v>
      </c>
      <c r="B188" s="4">
        <v>929</v>
      </c>
      <c r="C188" s="5" t="s">
        <v>71</v>
      </c>
      <c r="D188" s="7">
        <v>7950000167</v>
      </c>
      <c r="E188" s="4"/>
      <c r="F188" s="4"/>
      <c r="G188" s="6">
        <f>G191</f>
        <v>100</v>
      </c>
      <c r="H188" s="6">
        <f>H191</f>
        <v>0</v>
      </c>
      <c r="I188" s="6">
        <f>I191</f>
        <v>50</v>
      </c>
      <c r="J188" s="6">
        <f>J191</f>
        <v>50</v>
      </c>
      <c r="K188" s="6">
        <f>K191</f>
        <v>0</v>
      </c>
      <c r="N188" s="3" t="s">
        <v>37</v>
      </c>
    </row>
    <row r="189" spans="1:11" ht="25.5">
      <c r="A189" s="3" t="s">
        <v>80</v>
      </c>
      <c r="B189" s="4">
        <v>929</v>
      </c>
      <c r="C189" s="5" t="s">
        <v>71</v>
      </c>
      <c r="D189" s="7">
        <v>7950000167</v>
      </c>
      <c r="E189" s="4">
        <v>200</v>
      </c>
      <c r="F189" s="4"/>
      <c r="G189" s="6">
        <f aca="true" t="shared" si="26" ref="G189:K190">G190</f>
        <v>100</v>
      </c>
      <c r="H189" s="6">
        <f t="shared" si="26"/>
        <v>0</v>
      </c>
      <c r="I189" s="6">
        <f t="shared" si="26"/>
        <v>50</v>
      </c>
      <c r="J189" s="6">
        <f t="shared" si="26"/>
        <v>50</v>
      </c>
      <c r="K189" s="6">
        <f t="shared" si="26"/>
        <v>0</v>
      </c>
    </row>
    <row r="190" spans="1:11" ht="38.25">
      <c r="A190" s="3" t="s">
        <v>81</v>
      </c>
      <c r="B190" s="4">
        <v>929</v>
      </c>
      <c r="C190" s="5" t="s">
        <v>71</v>
      </c>
      <c r="D190" s="7">
        <v>7950000167</v>
      </c>
      <c r="E190" s="4">
        <v>240</v>
      </c>
      <c r="F190" s="4"/>
      <c r="G190" s="6">
        <f t="shared" si="26"/>
        <v>100</v>
      </c>
      <c r="H190" s="6">
        <f t="shared" si="26"/>
        <v>0</v>
      </c>
      <c r="I190" s="6">
        <f t="shared" si="26"/>
        <v>50</v>
      </c>
      <c r="J190" s="6">
        <f t="shared" si="26"/>
        <v>50</v>
      </c>
      <c r="K190" s="6">
        <f t="shared" si="26"/>
        <v>0</v>
      </c>
    </row>
    <row r="191" spans="1:11" ht="38.25">
      <c r="A191" s="3" t="s">
        <v>135</v>
      </c>
      <c r="B191" s="4">
        <v>929</v>
      </c>
      <c r="C191" s="5" t="s">
        <v>71</v>
      </c>
      <c r="D191" s="7">
        <v>7950000167</v>
      </c>
      <c r="E191" s="4">
        <v>244</v>
      </c>
      <c r="F191" s="4"/>
      <c r="G191" s="6">
        <f>G192+G194+G193</f>
        <v>100</v>
      </c>
      <c r="H191" s="6">
        <f>H192+H194+H193</f>
        <v>0</v>
      </c>
      <c r="I191" s="6">
        <f>I192+I194+I193</f>
        <v>50</v>
      </c>
      <c r="J191" s="6">
        <f>J192+J194+J193</f>
        <v>50</v>
      </c>
      <c r="K191" s="6">
        <f>K192+K194+K193</f>
        <v>0</v>
      </c>
    </row>
    <row r="192" spans="1:11" ht="12.75">
      <c r="A192" s="3" t="s">
        <v>15</v>
      </c>
      <c r="B192" s="4">
        <v>929</v>
      </c>
      <c r="C192" s="5" t="s">
        <v>71</v>
      </c>
      <c r="D192" s="7">
        <v>7950000167</v>
      </c>
      <c r="E192" s="4">
        <v>244</v>
      </c>
      <c r="F192" s="4">
        <v>225</v>
      </c>
      <c r="G192" s="6">
        <f>H192+I192+J192+K192</f>
        <v>25</v>
      </c>
      <c r="H192" s="6">
        <v>0</v>
      </c>
      <c r="I192" s="6">
        <f>20-20</f>
        <v>0</v>
      </c>
      <c r="J192" s="6">
        <v>25</v>
      </c>
      <c r="K192" s="6">
        <v>0</v>
      </c>
    </row>
    <row r="193" spans="1:11" ht="12.75">
      <c r="A193" s="3" t="s">
        <v>17</v>
      </c>
      <c r="B193" s="4">
        <v>929</v>
      </c>
      <c r="C193" s="5" t="s">
        <v>71</v>
      </c>
      <c r="D193" s="7">
        <v>7950000167</v>
      </c>
      <c r="E193" s="4">
        <v>244</v>
      </c>
      <c r="F193" s="4">
        <v>226</v>
      </c>
      <c r="G193" s="6">
        <f>H193+I193+J193+K193</f>
        <v>25</v>
      </c>
      <c r="H193" s="6">
        <v>0</v>
      </c>
      <c r="I193" s="6">
        <f>20-20</f>
        <v>0</v>
      </c>
      <c r="J193" s="6">
        <v>25</v>
      </c>
      <c r="K193" s="6">
        <v>0</v>
      </c>
    </row>
    <row r="194" spans="1:11" ht="12.75">
      <c r="A194" s="3" t="s">
        <v>20</v>
      </c>
      <c r="B194" s="4">
        <v>929</v>
      </c>
      <c r="C194" s="5" t="s">
        <v>71</v>
      </c>
      <c r="D194" s="7">
        <v>7950000167</v>
      </c>
      <c r="E194" s="4">
        <v>244</v>
      </c>
      <c r="F194" s="4">
        <v>340</v>
      </c>
      <c r="G194" s="6">
        <f>H194+I194+J194+K194</f>
        <v>50</v>
      </c>
      <c r="H194" s="6">
        <v>0</v>
      </c>
      <c r="I194" s="6">
        <v>50</v>
      </c>
      <c r="J194" s="6">
        <f>25-25</f>
        <v>0</v>
      </c>
      <c r="K194" s="6">
        <v>0</v>
      </c>
    </row>
    <row r="195" spans="1:11" ht="25.5">
      <c r="A195" s="3" t="s">
        <v>37</v>
      </c>
      <c r="B195" s="4">
        <v>929</v>
      </c>
      <c r="C195" s="5" t="s">
        <v>71</v>
      </c>
      <c r="D195" s="7">
        <v>7950000168</v>
      </c>
      <c r="E195" s="4"/>
      <c r="F195" s="4"/>
      <c r="G195" s="6">
        <f>G196</f>
        <v>100</v>
      </c>
      <c r="H195" s="6">
        <f>H196</f>
        <v>25</v>
      </c>
      <c r="I195" s="6">
        <f>I196</f>
        <v>25</v>
      </c>
      <c r="J195" s="6">
        <f>J196</f>
        <v>25</v>
      </c>
      <c r="K195" s="6">
        <f>K196</f>
        <v>25</v>
      </c>
    </row>
    <row r="196" spans="1:11" ht="25.5">
      <c r="A196" s="3" t="s">
        <v>80</v>
      </c>
      <c r="B196" s="4">
        <v>929</v>
      </c>
      <c r="C196" s="5" t="s">
        <v>71</v>
      </c>
      <c r="D196" s="7">
        <v>7950000168</v>
      </c>
      <c r="E196" s="4">
        <v>200</v>
      </c>
      <c r="F196" s="4"/>
      <c r="G196" s="6">
        <f aca="true" t="shared" si="27" ref="G196:K197">G197</f>
        <v>100</v>
      </c>
      <c r="H196" s="6">
        <f t="shared" si="27"/>
        <v>25</v>
      </c>
      <c r="I196" s="6">
        <f t="shared" si="27"/>
        <v>25</v>
      </c>
      <c r="J196" s="6">
        <f t="shared" si="27"/>
        <v>25</v>
      </c>
      <c r="K196" s="6">
        <f t="shared" si="27"/>
        <v>25</v>
      </c>
    </row>
    <row r="197" spans="1:11" ht="38.25">
      <c r="A197" s="3" t="s">
        <v>81</v>
      </c>
      <c r="B197" s="4">
        <v>929</v>
      </c>
      <c r="C197" s="5" t="s">
        <v>71</v>
      </c>
      <c r="D197" s="7">
        <v>7950000168</v>
      </c>
      <c r="E197" s="4">
        <v>240</v>
      </c>
      <c r="F197" s="4"/>
      <c r="G197" s="6">
        <f t="shared" si="27"/>
        <v>100</v>
      </c>
      <c r="H197" s="6">
        <f t="shared" si="27"/>
        <v>25</v>
      </c>
      <c r="I197" s="6">
        <f t="shared" si="27"/>
        <v>25</v>
      </c>
      <c r="J197" s="6">
        <f t="shared" si="27"/>
        <v>25</v>
      </c>
      <c r="K197" s="6">
        <f t="shared" si="27"/>
        <v>25</v>
      </c>
    </row>
    <row r="198" spans="1:11" ht="38.25">
      <c r="A198" s="3" t="s">
        <v>135</v>
      </c>
      <c r="B198" s="4">
        <v>929</v>
      </c>
      <c r="C198" s="5" t="s">
        <v>71</v>
      </c>
      <c r="D198" s="7">
        <v>7950000168</v>
      </c>
      <c r="E198" s="4">
        <v>244</v>
      </c>
      <c r="F198" s="4"/>
      <c r="G198" s="6">
        <f>G199+G200+G202+G201</f>
        <v>100</v>
      </c>
      <c r="H198" s="6">
        <f>H199+H200+H202+H201</f>
        <v>25</v>
      </c>
      <c r="I198" s="6">
        <f>I199+I200+I202+I201</f>
        <v>25</v>
      </c>
      <c r="J198" s="6">
        <f>J199+J200+J202+J201</f>
        <v>25</v>
      </c>
      <c r="K198" s="6">
        <f>K199+K200+K202+K201</f>
        <v>25</v>
      </c>
    </row>
    <row r="199" spans="1:11" ht="12.75">
      <c r="A199" s="3" t="s">
        <v>15</v>
      </c>
      <c r="B199" s="4">
        <v>929</v>
      </c>
      <c r="C199" s="5" t="s">
        <v>71</v>
      </c>
      <c r="D199" s="7">
        <v>7950000168</v>
      </c>
      <c r="E199" s="4">
        <v>244</v>
      </c>
      <c r="F199" s="4">
        <v>225</v>
      </c>
      <c r="G199" s="6">
        <f>H199+I199+J199+K199</f>
        <v>25</v>
      </c>
      <c r="H199" s="6">
        <v>0</v>
      </c>
      <c r="I199" s="6">
        <f>20-20</f>
        <v>0</v>
      </c>
      <c r="J199" s="6">
        <v>25</v>
      </c>
      <c r="K199" s="6">
        <v>0</v>
      </c>
    </row>
    <row r="200" spans="1:11" ht="12.75">
      <c r="A200" s="3" t="s">
        <v>17</v>
      </c>
      <c r="B200" s="4">
        <v>929</v>
      </c>
      <c r="C200" s="5" t="s">
        <v>71</v>
      </c>
      <c r="D200" s="7">
        <v>7950000168</v>
      </c>
      <c r="E200" s="4">
        <v>244</v>
      </c>
      <c r="F200" s="4">
        <v>226</v>
      </c>
      <c r="G200" s="6">
        <f>H200+I200+J200+K200</f>
        <v>25</v>
      </c>
      <c r="H200" s="6">
        <v>0</v>
      </c>
      <c r="I200" s="6">
        <v>25</v>
      </c>
      <c r="J200" s="6">
        <v>0</v>
      </c>
      <c r="K200" s="6">
        <v>0</v>
      </c>
    </row>
    <row r="201" spans="1:11" ht="12.75">
      <c r="A201" s="3" t="s">
        <v>19</v>
      </c>
      <c r="B201" s="4">
        <v>929</v>
      </c>
      <c r="C201" s="5" t="s">
        <v>71</v>
      </c>
      <c r="D201" s="7">
        <v>7950000168</v>
      </c>
      <c r="E201" s="4">
        <v>244</v>
      </c>
      <c r="F201" s="4">
        <v>310</v>
      </c>
      <c r="G201" s="6">
        <f>H201+I201+J201+K201</f>
        <v>25</v>
      </c>
      <c r="H201" s="6">
        <v>0</v>
      </c>
      <c r="I201" s="6">
        <f>25-25</f>
        <v>0</v>
      </c>
      <c r="J201" s="6">
        <f>25-25</f>
        <v>0</v>
      </c>
      <c r="K201" s="6">
        <v>25</v>
      </c>
    </row>
    <row r="202" spans="1:11" ht="12.75">
      <c r="A202" s="3" t="s">
        <v>20</v>
      </c>
      <c r="B202" s="4">
        <v>929</v>
      </c>
      <c r="C202" s="5" t="s">
        <v>71</v>
      </c>
      <c r="D202" s="7">
        <v>7950000168</v>
      </c>
      <c r="E202" s="4">
        <v>244</v>
      </c>
      <c r="F202" s="4">
        <v>340</v>
      </c>
      <c r="G202" s="6">
        <f>H202+I202+J202+K202</f>
        <v>25</v>
      </c>
      <c r="H202" s="6">
        <v>25</v>
      </c>
      <c r="I202" s="6">
        <f>135-4.4-56-74.6</f>
        <v>0</v>
      </c>
      <c r="J202" s="6">
        <v>0</v>
      </c>
      <c r="K202" s="6">
        <v>0</v>
      </c>
    </row>
    <row r="203" spans="1:11" ht="38.25">
      <c r="A203" s="3" t="s">
        <v>107</v>
      </c>
      <c r="B203" s="4">
        <v>929</v>
      </c>
      <c r="C203" s="5" t="s">
        <v>71</v>
      </c>
      <c r="D203" s="7">
        <v>7950000503</v>
      </c>
      <c r="E203" s="4"/>
      <c r="F203" s="4"/>
      <c r="G203" s="6">
        <f>G204</f>
        <v>100</v>
      </c>
      <c r="H203" s="6">
        <f>H204</f>
        <v>0</v>
      </c>
      <c r="I203" s="6">
        <f>I204</f>
        <v>0</v>
      </c>
      <c r="J203" s="6">
        <f>J204</f>
        <v>0</v>
      </c>
      <c r="K203" s="6">
        <f>K204</f>
        <v>100</v>
      </c>
    </row>
    <row r="204" spans="1:11" ht="25.5">
      <c r="A204" s="3" t="s">
        <v>80</v>
      </c>
      <c r="B204" s="4">
        <v>929</v>
      </c>
      <c r="C204" s="5" t="s">
        <v>71</v>
      </c>
      <c r="D204" s="7">
        <v>7950000503</v>
      </c>
      <c r="E204" s="4">
        <v>200</v>
      </c>
      <c r="F204" s="4"/>
      <c r="G204" s="6">
        <f aca="true" t="shared" si="28" ref="G204:K205">G205</f>
        <v>100</v>
      </c>
      <c r="H204" s="6">
        <f t="shared" si="28"/>
        <v>0</v>
      </c>
      <c r="I204" s="6">
        <f t="shared" si="28"/>
        <v>0</v>
      </c>
      <c r="J204" s="6">
        <f t="shared" si="28"/>
        <v>0</v>
      </c>
      <c r="K204" s="6">
        <f t="shared" si="28"/>
        <v>100</v>
      </c>
    </row>
    <row r="205" spans="1:11" ht="38.25">
      <c r="A205" s="3" t="s">
        <v>81</v>
      </c>
      <c r="B205" s="4">
        <v>929</v>
      </c>
      <c r="C205" s="5" t="s">
        <v>71</v>
      </c>
      <c r="D205" s="7">
        <v>7950000503</v>
      </c>
      <c r="E205" s="4">
        <v>240</v>
      </c>
      <c r="F205" s="4"/>
      <c r="G205" s="6">
        <f t="shared" si="28"/>
        <v>100</v>
      </c>
      <c r="H205" s="6">
        <f t="shared" si="28"/>
        <v>0</v>
      </c>
      <c r="I205" s="6">
        <f t="shared" si="28"/>
        <v>0</v>
      </c>
      <c r="J205" s="6">
        <f t="shared" si="28"/>
        <v>0</v>
      </c>
      <c r="K205" s="6">
        <f t="shared" si="28"/>
        <v>100</v>
      </c>
    </row>
    <row r="206" spans="1:11" ht="38.25">
      <c r="A206" s="3" t="s">
        <v>135</v>
      </c>
      <c r="B206" s="4">
        <v>929</v>
      </c>
      <c r="C206" s="5" t="s">
        <v>71</v>
      </c>
      <c r="D206" s="7">
        <v>7950000503</v>
      </c>
      <c r="E206" s="4">
        <v>244</v>
      </c>
      <c r="F206" s="4"/>
      <c r="G206" s="6">
        <f>G207+G208</f>
        <v>100</v>
      </c>
      <c r="H206" s="6">
        <f>H207+H208</f>
        <v>0</v>
      </c>
      <c r="I206" s="6">
        <f>I207+I208</f>
        <v>0</v>
      </c>
      <c r="J206" s="6">
        <f>J207+J208</f>
        <v>0</v>
      </c>
      <c r="K206" s="6">
        <f>K207+K208</f>
        <v>100</v>
      </c>
    </row>
    <row r="207" spans="1:11" ht="12.75">
      <c r="A207" s="3" t="s">
        <v>19</v>
      </c>
      <c r="B207" s="4">
        <v>929</v>
      </c>
      <c r="C207" s="5" t="s">
        <v>71</v>
      </c>
      <c r="D207" s="7">
        <v>7950000503</v>
      </c>
      <c r="E207" s="4">
        <v>244</v>
      </c>
      <c r="F207" s="4">
        <v>310</v>
      </c>
      <c r="G207" s="6">
        <f>H207+I207+J207+K207</f>
        <v>50</v>
      </c>
      <c r="H207" s="6">
        <v>0</v>
      </c>
      <c r="I207" s="6">
        <f>100-100</f>
        <v>0</v>
      </c>
      <c r="J207" s="6">
        <v>0</v>
      </c>
      <c r="K207" s="6">
        <v>50</v>
      </c>
    </row>
    <row r="208" spans="1:11" ht="12.75">
      <c r="A208" s="3" t="s">
        <v>20</v>
      </c>
      <c r="B208" s="4">
        <v>929</v>
      </c>
      <c r="C208" s="5" t="s">
        <v>71</v>
      </c>
      <c r="D208" s="7">
        <v>7950000503</v>
      </c>
      <c r="E208" s="4">
        <v>244</v>
      </c>
      <c r="F208" s="4">
        <v>340</v>
      </c>
      <c r="G208" s="6">
        <f>H208+I208+J208+K208</f>
        <v>50</v>
      </c>
      <c r="H208" s="6">
        <v>0</v>
      </c>
      <c r="I208" s="6">
        <v>0</v>
      </c>
      <c r="J208" s="6">
        <f>50-50</f>
        <v>0</v>
      </c>
      <c r="K208" s="6">
        <v>50</v>
      </c>
    </row>
    <row r="209" spans="1:11" ht="25.5">
      <c r="A209" s="3" t="s">
        <v>40</v>
      </c>
      <c r="B209" s="4">
        <v>929</v>
      </c>
      <c r="C209" s="5" t="s">
        <v>72</v>
      </c>
      <c r="D209" s="5"/>
      <c r="E209" s="4"/>
      <c r="F209" s="4"/>
      <c r="G209" s="6">
        <f>G210</f>
        <v>3603.3</v>
      </c>
      <c r="H209" s="6">
        <f>H210</f>
        <v>653.8</v>
      </c>
      <c r="I209" s="6">
        <f>I210</f>
        <v>873.6000000000001</v>
      </c>
      <c r="J209" s="6">
        <f>J210</f>
        <v>894.1000000000001</v>
      </c>
      <c r="K209" s="6">
        <f>K210</f>
        <v>1181.8</v>
      </c>
    </row>
    <row r="210" spans="1:11" ht="25.5">
      <c r="A210" s="3" t="s">
        <v>41</v>
      </c>
      <c r="B210" s="4">
        <v>929</v>
      </c>
      <c r="C210" s="5" t="s">
        <v>72</v>
      </c>
      <c r="D210" s="5" t="s">
        <v>125</v>
      </c>
      <c r="E210" s="4"/>
      <c r="F210" s="4"/>
      <c r="G210" s="6">
        <f>G211+G217+G227</f>
        <v>3603.3</v>
      </c>
      <c r="H210" s="6">
        <f>H211+H217+H227</f>
        <v>653.8</v>
      </c>
      <c r="I210" s="6">
        <f>I211+I217+I227</f>
        <v>873.6000000000001</v>
      </c>
      <c r="J210" s="6">
        <f>J211+J217+J227</f>
        <v>894.1000000000001</v>
      </c>
      <c r="K210" s="6">
        <f>K211+K217+K227</f>
        <v>1181.8</v>
      </c>
    </row>
    <row r="211" spans="1:11" ht="76.5">
      <c r="A211" s="3" t="s">
        <v>78</v>
      </c>
      <c r="B211" s="4">
        <v>929</v>
      </c>
      <c r="C211" s="5" t="s">
        <v>72</v>
      </c>
      <c r="D211" s="5" t="s">
        <v>125</v>
      </c>
      <c r="E211" s="4">
        <v>100</v>
      </c>
      <c r="F211" s="4"/>
      <c r="G211" s="6">
        <f>G212</f>
        <v>3209.2000000000003</v>
      </c>
      <c r="H211" s="6">
        <f>H212</f>
        <v>534.8</v>
      </c>
      <c r="I211" s="6">
        <f>I212</f>
        <v>802.2</v>
      </c>
      <c r="J211" s="6">
        <f>J212</f>
        <v>802.2</v>
      </c>
      <c r="K211" s="6">
        <f>K212</f>
        <v>1070</v>
      </c>
    </row>
    <row r="212" spans="1:11" ht="25.5">
      <c r="A212" s="15" t="s">
        <v>90</v>
      </c>
      <c r="B212" s="4">
        <v>929</v>
      </c>
      <c r="C212" s="5" t="s">
        <v>72</v>
      </c>
      <c r="D212" s="5" t="s">
        <v>125</v>
      </c>
      <c r="E212" s="4">
        <v>110</v>
      </c>
      <c r="F212" s="4"/>
      <c r="G212" s="6">
        <f>G213+G215</f>
        <v>3209.2000000000003</v>
      </c>
      <c r="H212" s="6">
        <f>H213+H215</f>
        <v>534.8</v>
      </c>
      <c r="I212" s="6">
        <f>I213+I215</f>
        <v>802.2</v>
      </c>
      <c r="J212" s="6">
        <f>J213+J215</f>
        <v>802.2</v>
      </c>
      <c r="K212" s="6">
        <f>K213+K215</f>
        <v>1070</v>
      </c>
    </row>
    <row r="213" spans="1:11" ht="12.75">
      <c r="A213" s="3" t="s">
        <v>143</v>
      </c>
      <c r="B213" s="4">
        <v>929</v>
      </c>
      <c r="C213" s="5" t="s">
        <v>72</v>
      </c>
      <c r="D213" s="5" t="s">
        <v>125</v>
      </c>
      <c r="E213" s="4">
        <v>111</v>
      </c>
      <c r="F213" s="4"/>
      <c r="G213" s="6">
        <f>G214</f>
        <v>2464.8</v>
      </c>
      <c r="H213" s="6">
        <f>H214</f>
        <v>410.8</v>
      </c>
      <c r="I213" s="6">
        <f>I214</f>
        <v>616.2</v>
      </c>
      <c r="J213" s="6">
        <f>J214</f>
        <v>616.2</v>
      </c>
      <c r="K213" s="6">
        <f>K214</f>
        <v>821.6</v>
      </c>
    </row>
    <row r="214" spans="1:11" ht="12.75">
      <c r="A214" s="3" t="s">
        <v>10</v>
      </c>
      <c r="B214" s="4">
        <v>929</v>
      </c>
      <c r="C214" s="5" t="s">
        <v>72</v>
      </c>
      <c r="D214" s="5" t="s">
        <v>125</v>
      </c>
      <c r="E214" s="4">
        <v>111</v>
      </c>
      <c r="F214" s="4">
        <v>211</v>
      </c>
      <c r="G214" s="6">
        <f aca="true" t="shared" si="29" ref="G214:G232">H214+I214+J214+K214</f>
        <v>2464.8</v>
      </c>
      <c r="H214" s="6">
        <v>410.8</v>
      </c>
      <c r="I214" s="6">
        <v>616.2</v>
      </c>
      <c r="J214" s="6">
        <v>616.2</v>
      </c>
      <c r="K214" s="6">
        <v>821.6</v>
      </c>
    </row>
    <row r="215" spans="1:11" ht="51">
      <c r="A215" s="3" t="s">
        <v>142</v>
      </c>
      <c r="B215" s="4">
        <v>929</v>
      </c>
      <c r="C215" s="5" t="s">
        <v>72</v>
      </c>
      <c r="D215" s="5" t="s">
        <v>125</v>
      </c>
      <c r="E215" s="4">
        <v>119</v>
      </c>
      <c r="F215" s="4"/>
      <c r="G215" s="6">
        <f>G216</f>
        <v>744.4</v>
      </c>
      <c r="H215" s="6">
        <f>H216</f>
        <v>124</v>
      </c>
      <c r="I215" s="6">
        <f>I216</f>
        <v>186</v>
      </c>
      <c r="J215" s="6">
        <f>J216</f>
        <v>186</v>
      </c>
      <c r="K215" s="6">
        <f>K216</f>
        <v>248.4</v>
      </c>
    </row>
    <row r="216" spans="1:11" ht="12.75">
      <c r="A216" s="3" t="s">
        <v>11</v>
      </c>
      <c r="B216" s="4">
        <v>929</v>
      </c>
      <c r="C216" s="5" t="s">
        <v>72</v>
      </c>
      <c r="D216" s="5" t="s">
        <v>125</v>
      </c>
      <c r="E216" s="4">
        <v>119</v>
      </c>
      <c r="F216" s="4">
        <v>213</v>
      </c>
      <c r="G216" s="6">
        <f t="shared" si="29"/>
        <v>744.4</v>
      </c>
      <c r="H216" s="6">
        <v>124</v>
      </c>
      <c r="I216" s="6">
        <v>186</v>
      </c>
      <c r="J216" s="6">
        <v>186</v>
      </c>
      <c r="K216" s="6">
        <v>248.4</v>
      </c>
    </row>
    <row r="217" spans="1:11" ht="25.5">
      <c r="A217" s="3" t="s">
        <v>80</v>
      </c>
      <c r="B217" s="4">
        <v>929</v>
      </c>
      <c r="C217" s="5" t="s">
        <v>72</v>
      </c>
      <c r="D217" s="5" t="s">
        <v>125</v>
      </c>
      <c r="E217" s="4">
        <v>200</v>
      </c>
      <c r="F217" s="4"/>
      <c r="G217" s="6">
        <f>G218</f>
        <v>392.1</v>
      </c>
      <c r="H217" s="6">
        <f aca="true" t="shared" si="30" ref="H217:K218">H218</f>
        <v>119</v>
      </c>
      <c r="I217" s="6">
        <f t="shared" si="30"/>
        <v>71.2</v>
      </c>
      <c r="J217" s="6">
        <f t="shared" si="30"/>
        <v>91.7</v>
      </c>
      <c r="K217" s="6">
        <f t="shared" si="30"/>
        <v>110.2</v>
      </c>
    </row>
    <row r="218" spans="1:11" ht="38.25">
      <c r="A218" s="3" t="s">
        <v>81</v>
      </c>
      <c r="B218" s="4">
        <v>929</v>
      </c>
      <c r="C218" s="5" t="s">
        <v>72</v>
      </c>
      <c r="D218" s="5" t="s">
        <v>125</v>
      </c>
      <c r="E218" s="4">
        <v>240</v>
      </c>
      <c r="F218" s="4"/>
      <c r="G218" s="6">
        <f>G219</f>
        <v>392.1</v>
      </c>
      <c r="H218" s="6">
        <f t="shared" si="30"/>
        <v>119</v>
      </c>
      <c r="I218" s="6">
        <f t="shared" si="30"/>
        <v>71.2</v>
      </c>
      <c r="J218" s="6">
        <f t="shared" si="30"/>
        <v>91.7</v>
      </c>
      <c r="K218" s="6">
        <f t="shared" si="30"/>
        <v>110.2</v>
      </c>
    </row>
    <row r="219" spans="1:11" ht="41.25" customHeight="1">
      <c r="A219" s="3" t="s">
        <v>135</v>
      </c>
      <c r="B219" s="4">
        <v>929</v>
      </c>
      <c r="C219" s="5" t="s">
        <v>72</v>
      </c>
      <c r="D219" s="5" t="s">
        <v>125</v>
      </c>
      <c r="E219" s="4">
        <v>244</v>
      </c>
      <c r="F219" s="4"/>
      <c r="G219" s="6">
        <f>G220+G221+G222+G223+G224+G225+G226</f>
        <v>392.1</v>
      </c>
      <c r="H219" s="6">
        <f>H220+H221+H222+H223+H224+H225+H226</f>
        <v>119</v>
      </c>
      <c r="I219" s="6">
        <f>I220+I221+I222+I223+I224+I225+I226</f>
        <v>71.2</v>
      </c>
      <c r="J219" s="6">
        <f>J220+J221+J222+J223+J224+J225+J226</f>
        <v>91.7</v>
      </c>
      <c r="K219" s="6">
        <f>K220+K221+K222+K223+K224+K225+K226</f>
        <v>110.2</v>
      </c>
    </row>
    <row r="220" spans="1:11" ht="12.75">
      <c r="A220" s="3" t="s">
        <v>13</v>
      </c>
      <c r="B220" s="4">
        <v>929</v>
      </c>
      <c r="C220" s="5" t="s">
        <v>72</v>
      </c>
      <c r="D220" s="5" t="s">
        <v>125</v>
      </c>
      <c r="E220" s="4">
        <v>244</v>
      </c>
      <c r="F220" s="4">
        <v>221</v>
      </c>
      <c r="G220" s="6">
        <f t="shared" si="29"/>
        <v>4.5</v>
      </c>
      <c r="H220" s="6">
        <v>1.1</v>
      </c>
      <c r="I220" s="6">
        <v>1</v>
      </c>
      <c r="J220" s="6">
        <v>1.1</v>
      </c>
      <c r="K220" s="6">
        <v>1.3</v>
      </c>
    </row>
    <row r="221" spans="1:11" ht="12.75">
      <c r="A221" s="3" t="s">
        <v>16</v>
      </c>
      <c r="B221" s="4">
        <v>929</v>
      </c>
      <c r="C221" s="5" t="s">
        <v>72</v>
      </c>
      <c r="D221" s="5" t="s">
        <v>125</v>
      </c>
      <c r="E221" s="4">
        <v>244</v>
      </c>
      <c r="F221" s="4">
        <v>222</v>
      </c>
      <c r="G221" s="6">
        <f t="shared" si="29"/>
        <v>3</v>
      </c>
      <c r="H221" s="6">
        <f>0.7-0.7</f>
        <v>0</v>
      </c>
      <c r="I221" s="6">
        <f>0.8-0.8</f>
        <v>0</v>
      </c>
      <c r="J221" s="6">
        <f>0.8-0.8</f>
        <v>0</v>
      </c>
      <c r="K221" s="6">
        <v>3</v>
      </c>
    </row>
    <row r="222" spans="1:11" ht="12.75">
      <c r="A222" s="3" t="s">
        <v>26</v>
      </c>
      <c r="B222" s="4">
        <v>929</v>
      </c>
      <c r="C222" s="5" t="s">
        <v>72</v>
      </c>
      <c r="D222" s="5" t="s">
        <v>125</v>
      </c>
      <c r="E222" s="4">
        <v>244</v>
      </c>
      <c r="F222" s="4">
        <v>223</v>
      </c>
      <c r="G222" s="6">
        <f t="shared" si="29"/>
        <v>30.3</v>
      </c>
      <c r="H222" s="6">
        <v>30.3</v>
      </c>
      <c r="I222" s="6">
        <f>10-10</f>
        <v>0</v>
      </c>
      <c r="J222" s="6">
        <v>0</v>
      </c>
      <c r="K222" s="6">
        <v>0</v>
      </c>
    </row>
    <row r="223" spans="1:11" ht="12.75" customHeight="1">
      <c r="A223" s="3" t="s">
        <v>15</v>
      </c>
      <c r="B223" s="4">
        <v>929</v>
      </c>
      <c r="C223" s="5" t="s">
        <v>72</v>
      </c>
      <c r="D223" s="5" t="s">
        <v>125</v>
      </c>
      <c r="E223" s="4">
        <v>244</v>
      </c>
      <c r="F223" s="4">
        <v>225</v>
      </c>
      <c r="G223" s="6">
        <f t="shared" si="29"/>
        <v>132.7</v>
      </c>
      <c r="H223" s="6">
        <v>30</v>
      </c>
      <c r="I223" s="6">
        <v>30</v>
      </c>
      <c r="J223" s="6">
        <v>30</v>
      </c>
      <c r="K223" s="6">
        <v>42.7</v>
      </c>
    </row>
    <row r="224" spans="1:11" ht="12.75">
      <c r="A224" s="3" t="s">
        <v>17</v>
      </c>
      <c r="B224" s="4">
        <v>929</v>
      </c>
      <c r="C224" s="5" t="s">
        <v>72</v>
      </c>
      <c r="D224" s="5" t="s">
        <v>125</v>
      </c>
      <c r="E224" s="4">
        <v>244</v>
      </c>
      <c r="F224" s="4">
        <v>226</v>
      </c>
      <c r="G224" s="6">
        <f t="shared" si="29"/>
        <v>6</v>
      </c>
      <c r="H224" s="6">
        <f>0.7-0.7</f>
        <v>0</v>
      </c>
      <c r="I224" s="6">
        <v>2.5</v>
      </c>
      <c r="J224" s="6">
        <v>3</v>
      </c>
      <c r="K224" s="6">
        <v>0.5</v>
      </c>
    </row>
    <row r="225" spans="1:11" ht="12.75">
      <c r="A225" s="3" t="s">
        <v>19</v>
      </c>
      <c r="B225" s="4">
        <v>929</v>
      </c>
      <c r="C225" s="5" t="s">
        <v>72</v>
      </c>
      <c r="D225" s="5" t="s">
        <v>125</v>
      </c>
      <c r="E225" s="4">
        <v>244</v>
      </c>
      <c r="F225" s="4">
        <v>310</v>
      </c>
      <c r="G225" s="6">
        <f t="shared" si="29"/>
        <v>65</v>
      </c>
      <c r="H225" s="6">
        <v>20</v>
      </c>
      <c r="I225" s="6">
        <f>25+8.3-33.3</f>
        <v>0</v>
      </c>
      <c r="J225" s="6">
        <v>20</v>
      </c>
      <c r="K225" s="6">
        <v>25</v>
      </c>
    </row>
    <row r="226" spans="1:11" ht="12.75">
      <c r="A226" s="3" t="s">
        <v>20</v>
      </c>
      <c r="B226" s="4">
        <v>929</v>
      </c>
      <c r="C226" s="5" t="s">
        <v>72</v>
      </c>
      <c r="D226" s="5" t="s">
        <v>125</v>
      </c>
      <c r="E226" s="4">
        <v>244</v>
      </c>
      <c r="F226" s="4">
        <v>340</v>
      </c>
      <c r="G226" s="6">
        <f t="shared" si="29"/>
        <v>150.60000000000002</v>
      </c>
      <c r="H226" s="6">
        <v>37.6</v>
      </c>
      <c r="I226" s="6">
        <v>37.7</v>
      </c>
      <c r="J226" s="6">
        <v>37.6</v>
      </c>
      <c r="K226" s="6">
        <v>37.7</v>
      </c>
    </row>
    <row r="227" spans="1:11" ht="12.75">
      <c r="A227" s="3" t="s">
        <v>82</v>
      </c>
      <c r="B227" s="4">
        <v>929</v>
      </c>
      <c r="C227" s="5" t="s">
        <v>72</v>
      </c>
      <c r="D227" s="5" t="s">
        <v>125</v>
      </c>
      <c r="E227" s="4">
        <v>800</v>
      </c>
      <c r="F227" s="4"/>
      <c r="G227" s="6">
        <f t="shared" si="29"/>
        <v>1.9999999999999998</v>
      </c>
      <c r="H227" s="6">
        <f>H228</f>
        <v>0</v>
      </c>
      <c r="I227" s="6">
        <f>I228</f>
        <v>0.19999999999999973</v>
      </c>
      <c r="J227" s="6">
        <f>J228</f>
        <v>0.19999999999999996</v>
      </c>
      <c r="K227" s="6">
        <f>K228</f>
        <v>1.6</v>
      </c>
    </row>
    <row r="228" spans="1:11" ht="12.75">
      <c r="A228" s="15" t="s">
        <v>83</v>
      </c>
      <c r="B228" s="4">
        <v>929</v>
      </c>
      <c r="C228" s="5" t="s">
        <v>72</v>
      </c>
      <c r="D228" s="5" t="s">
        <v>125</v>
      </c>
      <c r="E228" s="4">
        <v>850</v>
      </c>
      <c r="F228" s="4"/>
      <c r="G228" s="6">
        <f t="shared" si="29"/>
        <v>1.9999999999999998</v>
      </c>
      <c r="H228" s="6">
        <f>H229+H231</f>
        <v>0</v>
      </c>
      <c r="I228" s="6">
        <f>I229+I231</f>
        <v>0.19999999999999973</v>
      </c>
      <c r="J228" s="6">
        <f>J229+J231</f>
        <v>0.19999999999999996</v>
      </c>
      <c r="K228" s="6">
        <f>K229+K231</f>
        <v>1.6</v>
      </c>
    </row>
    <row r="229" spans="1:11" ht="25.5">
      <c r="A229" s="3" t="s">
        <v>21</v>
      </c>
      <c r="B229" s="4">
        <v>929</v>
      </c>
      <c r="C229" s="5" t="s">
        <v>72</v>
      </c>
      <c r="D229" s="5" t="s">
        <v>125</v>
      </c>
      <c r="E229" s="4">
        <v>851</v>
      </c>
      <c r="F229" s="4"/>
      <c r="G229" s="6">
        <f t="shared" si="29"/>
        <v>0.9999999999999997</v>
      </c>
      <c r="H229" s="6">
        <f>H230</f>
        <v>0</v>
      </c>
      <c r="I229" s="6">
        <f>I230</f>
        <v>0.19999999999999973</v>
      </c>
      <c r="J229" s="6">
        <f>J230</f>
        <v>0.19999999999999996</v>
      </c>
      <c r="K229" s="6">
        <f>K230</f>
        <v>0.6</v>
      </c>
    </row>
    <row r="230" spans="1:11" ht="12.75">
      <c r="A230" s="3" t="s">
        <v>18</v>
      </c>
      <c r="B230" s="4">
        <v>929</v>
      </c>
      <c r="C230" s="5" t="s">
        <v>72</v>
      </c>
      <c r="D230" s="5" t="s">
        <v>125</v>
      </c>
      <c r="E230" s="4">
        <v>851</v>
      </c>
      <c r="F230" s="4">
        <v>290</v>
      </c>
      <c r="G230" s="6">
        <f t="shared" si="29"/>
        <v>0.9999999999999997</v>
      </c>
      <c r="H230" s="6">
        <v>0</v>
      </c>
      <c r="I230" s="6">
        <f>1.2+1.2-2.2</f>
        <v>0.19999999999999973</v>
      </c>
      <c r="J230" s="6">
        <f>1.3-1.1</f>
        <v>0.19999999999999996</v>
      </c>
      <c r="K230" s="6">
        <v>0.6</v>
      </c>
    </row>
    <row r="231" spans="1:11" ht="17.25" customHeight="1">
      <c r="A231" s="3" t="s">
        <v>137</v>
      </c>
      <c r="B231" s="4">
        <v>929</v>
      </c>
      <c r="C231" s="5" t="s">
        <v>72</v>
      </c>
      <c r="D231" s="5" t="s">
        <v>125</v>
      </c>
      <c r="E231" s="4">
        <v>852</v>
      </c>
      <c r="F231" s="4"/>
      <c r="G231" s="6">
        <f t="shared" si="29"/>
        <v>1</v>
      </c>
      <c r="H231" s="6">
        <f>H232</f>
        <v>0</v>
      </c>
      <c r="I231" s="6">
        <f>I232</f>
        <v>0</v>
      </c>
      <c r="J231" s="6">
        <f>J232</f>
        <v>0</v>
      </c>
      <c r="K231" s="6">
        <f>K232</f>
        <v>1</v>
      </c>
    </row>
    <row r="232" spans="1:11" ht="12.75">
      <c r="A232" s="3" t="s">
        <v>18</v>
      </c>
      <c r="B232" s="4">
        <v>929</v>
      </c>
      <c r="C232" s="5" t="s">
        <v>72</v>
      </c>
      <c r="D232" s="5" t="s">
        <v>125</v>
      </c>
      <c r="E232" s="4">
        <v>852</v>
      </c>
      <c r="F232" s="4">
        <v>290</v>
      </c>
      <c r="G232" s="6">
        <f t="shared" si="29"/>
        <v>1</v>
      </c>
      <c r="H232" s="6">
        <f>55-55</f>
        <v>0</v>
      </c>
      <c r="I232" s="6">
        <v>0</v>
      </c>
      <c r="J232" s="6">
        <v>0</v>
      </c>
      <c r="K232" s="6">
        <v>1</v>
      </c>
    </row>
    <row r="233" spans="1:11" ht="12.75">
      <c r="A233" s="21" t="s">
        <v>42</v>
      </c>
      <c r="B233" s="9">
        <v>929</v>
      </c>
      <c r="C233" s="1" t="s">
        <v>73</v>
      </c>
      <c r="D233" s="1"/>
      <c r="E233" s="9"/>
      <c r="F233" s="9"/>
      <c r="G233" s="2">
        <f>G234+G240</f>
        <v>600</v>
      </c>
      <c r="H233" s="2">
        <f>H234+H240</f>
        <v>39</v>
      </c>
      <c r="I233" s="2">
        <f>I234+I240</f>
        <v>146</v>
      </c>
      <c r="J233" s="2">
        <f>J234+J240</f>
        <v>200</v>
      </c>
      <c r="K233" s="2">
        <f>K234+K240</f>
        <v>215</v>
      </c>
    </row>
    <row r="234" spans="1:11" ht="25.5">
      <c r="A234" s="15" t="s">
        <v>94</v>
      </c>
      <c r="B234" s="7">
        <v>929</v>
      </c>
      <c r="C234" s="5" t="s">
        <v>95</v>
      </c>
      <c r="D234" s="7"/>
      <c r="E234" s="7"/>
      <c r="F234" s="4"/>
      <c r="G234" s="6">
        <f>G235</f>
        <v>50</v>
      </c>
      <c r="H234" s="6">
        <f aca="true" t="shared" si="31" ref="H234:K238">H235</f>
        <v>29</v>
      </c>
      <c r="I234" s="6">
        <f t="shared" si="31"/>
        <v>21</v>
      </c>
      <c r="J234" s="6">
        <f t="shared" si="31"/>
        <v>0</v>
      </c>
      <c r="K234" s="6">
        <f t="shared" si="31"/>
        <v>0</v>
      </c>
    </row>
    <row r="235" spans="1:11" ht="116.25" customHeight="1">
      <c r="A235" s="15" t="s">
        <v>146</v>
      </c>
      <c r="B235" s="7">
        <v>929</v>
      </c>
      <c r="C235" s="5" t="s">
        <v>95</v>
      </c>
      <c r="D235" s="7">
        <v>4280000181</v>
      </c>
      <c r="E235" s="16"/>
      <c r="F235" s="9"/>
      <c r="G235" s="6">
        <f>G236</f>
        <v>50</v>
      </c>
      <c r="H235" s="6">
        <f t="shared" si="31"/>
        <v>29</v>
      </c>
      <c r="I235" s="6">
        <f t="shared" si="31"/>
        <v>21</v>
      </c>
      <c r="J235" s="6">
        <f t="shared" si="31"/>
        <v>0</v>
      </c>
      <c r="K235" s="6">
        <f t="shared" si="31"/>
        <v>0</v>
      </c>
    </row>
    <row r="236" spans="1:11" ht="25.5">
      <c r="A236" s="3" t="s">
        <v>80</v>
      </c>
      <c r="B236" s="7">
        <v>929</v>
      </c>
      <c r="C236" s="5" t="s">
        <v>95</v>
      </c>
      <c r="D236" s="7">
        <v>4280000181</v>
      </c>
      <c r="E236" s="7">
        <v>200</v>
      </c>
      <c r="F236" s="4"/>
      <c r="G236" s="6">
        <f>G237</f>
        <v>50</v>
      </c>
      <c r="H236" s="6">
        <f t="shared" si="31"/>
        <v>29</v>
      </c>
      <c r="I236" s="6">
        <f t="shared" si="31"/>
        <v>21</v>
      </c>
      <c r="J236" s="6">
        <f t="shared" si="31"/>
        <v>0</v>
      </c>
      <c r="K236" s="6">
        <f t="shared" si="31"/>
        <v>0</v>
      </c>
    </row>
    <row r="237" spans="1:11" ht="38.25">
      <c r="A237" s="3" t="s">
        <v>81</v>
      </c>
      <c r="B237" s="7">
        <v>929</v>
      </c>
      <c r="C237" s="5" t="s">
        <v>95</v>
      </c>
      <c r="D237" s="7">
        <v>4280000181</v>
      </c>
      <c r="E237" s="7">
        <v>240</v>
      </c>
      <c r="F237" s="4"/>
      <c r="G237" s="6">
        <f>G238</f>
        <v>50</v>
      </c>
      <c r="H237" s="6">
        <f t="shared" si="31"/>
        <v>29</v>
      </c>
      <c r="I237" s="6">
        <f t="shared" si="31"/>
        <v>21</v>
      </c>
      <c r="J237" s="6">
        <f t="shared" si="31"/>
        <v>0</v>
      </c>
      <c r="K237" s="6">
        <f t="shared" si="31"/>
        <v>0</v>
      </c>
    </row>
    <row r="238" spans="1:11" ht="39.75" customHeight="1">
      <c r="A238" s="3" t="s">
        <v>135</v>
      </c>
      <c r="B238" s="7">
        <v>929</v>
      </c>
      <c r="C238" s="5" t="s">
        <v>95</v>
      </c>
      <c r="D238" s="7">
        <v>4280000181</v>
      </c>
      <c r="E238" s="4">
        <v>244</v>
      </c>
      <c r="F238" s="4"/>
      <c r="G238" s="6">
        <f>G239</f>
        <v>50</v>
      </c>
      <c r="H238" s="6">
        <f t="shared" si="31"/>
        <v>29</v>
      </c>
      <c r="I238" s="6">
        <f t="shared" si="31"/>
        <v>21</v>
      </c>
      <c r="J238" s="6">
        <f t="shared" si="31"/>
        <v>0</v>
      </c>
      <c r="K238" s="6">
        <f>K239</f>
        <v>0</v>
      </c>
    </row>
    <row r="239" spans="1:11" ht="12.75">
      <c r="A239" s="3" t="s">
        <v>17</v>
      </c>
      <c r="B239" s="7">
        <v>929</v>
      </c>
      <c r="C239" s="5" t="s">
        <v>95</v>
      </c>
      <c r="D239" s="7">
        <v>4280000181</v>
      </c>
      <c r="E239" s="4">
        <v>244</v>
      </c>
      <c r="F239" s="4">
        <v>226</v>
      </c>
      <c r="G239" s="6">
        <f>H239+I239+J239+K239</f>
        <v>50</v>
      </c>
      <c r="H239" s="6">
        <v>29</v>
      </c>
      <c r="I239" s="6">
        <v>21</v>
      </c>
      <c r="J239" s="6">
        <v>0</v>
      </c>
      <c r="K239" s="6">
        <v>0</v>
      </c>
    </row>
    <row r="240" spans="1:11" ht="12.75">
      <c r="A240" s="3" t="s">
        <v>43</v>
      </c>
      <c r="B240" s="4">
        <v>929</v>
      </c>
      <c r="C240" s="5" t="s">
        <v>74</v>
      </c>
      <c r="D240" s="5"/>
      <c r="E240" s="4"/>
      <c r="F240" s="4"/>
      <c r="G240" s="6">
        <f>G241+G247+G252+G257</f>
        <v>550</v>
      </c>
      <c r="H240" s="6">
        <f>H241+H247+H252+H257</f>
        <v>10</v>
      </c>
      <c r="I240" s="6">
        <f>I241+I247+I252+I257</f>
        <v>125</v>
      </c>
      <c r="J240" s="6">
        <f>J241+J247+J252+J257</f>
        <v>200</v>
      </c>
      <c r="K240" s="6">
        <f>K241+K247+K252+K257</f>
        <v>215</v>
      </c>
    </row>
    <row r="241" spans="1:11" ht="65.25" customHeight="1">
      <c r="A241" s="3" t="s">
        <v>147</v>
      </c>
      <c r="B241" s="4">
        <v>929</v>
      </c>
      <c r="C241" s="5" t="s">
        <v>74</v>
      </c>
      <c r="D241" s="5" t="s">
        <v>166</v>
      </c>
      <c r="E241" s="4"/>
      <c r="F241" s="4"/>
      <c r="G241" s="6">
        <f>G242</f>
        <v>400</v>
      </c>
      <c r="H241" s="6">
        <f aca="true" t="shared" si="32" ref="H241:K243">H242</f>
        <v>10</v>
      </c>
      <c r="I241" s="6">
        <f t="shared" si="32"/>
        <v>90</v>
      </c>
      <c r="J241" s="6">
        <f t="shared" si="32"/>
        <v>200</v>
      </c>
      <c r="K241" s="6">
        <f t="shared" si="32"/>
        <v>100</v>
      </c>
    </row>
    <row r="242" spans="1:11" ht="25.5">
      <c r="A242" s="3" t="s">
        <v>80</v>
      </c>
      <c r="B242" s="7">
        <v>929</v>
      </c>
      <c r="C242" s="5" t="s">
        <v>74</v>
      </c>
      <c r="D242" s="5" t="s">
        <v>166</v>
      </c>
      <c r="E242" s="4">
        <v>200</v>
      </c>
      <c r="F242" s="4"/>
      <c r="G242" s="6">
        <f>G243</f>
        <v>400</v>
      </c>
      <c r="H242" s="6">
        <f t="shared" si="32"/>
        <v>10</v>
      </c>
      <c r="I242" s="6">
        <f t="shared" si="32"/>
        <v>90</v>
      </c>
      <c r="J242" s="6">
        <f t="shared" si="32"/>
        <v>200</v>
      </c>
      <c r="K242" s="6">
        <f t="shared" si="32"/>
        <v>100</v>
      </c>
    </row>
    <row r="243" spans="1:11" ht="38.25">
      <c r="A243" s="3" t="s">
        <v>81</v>
      </c>
      <c r="B243" s="7">
        <v>929</v>
      </c>
      <c r="C243" s="5" t="s">
        <v>74</v>
      </c>
      <c r="D243" s="5" t="s">
        <v>166</v>
      </c>
      <c r="E243" s="4">
        <v>240</v>
      </c>
      <c r="F243" s="9"/>
      <c r="G243" s="6">
        <f>G244</f>
        <v>400</v>
      </c>
      <c r="H243" s="6">
        <f t="shared" si="32"/>
        <v>10</v>
      </c>
      <c r="I243" s="6">
        <f t="shared" si="32"/>
        <v>90</v>
      </c>
      <c r="J243" s="6">
        <f t="shared" si="32"/>
        <v>200</v>
      </c>
      <c r="K243" s="6">
        <f t="shared" si="32"/>
        <v>100</v>
      </c>
    </row>
    <row r="244" spans="1:11" ht="42" customHeight="1">
      <c r="A244" s="3" t="s">
        <v>135</v>
      </c>
      <c r="B244" s="7">
        <v>929</v>
      </c>
      <c r="C244" s="5" t="s">
        <v>74</v>
      </c>
      <c r="D244" s="5" t="s">
        <v>166</v>
      </c>
      <c r="E244" s="4">
        <v>244</v>
      </c>
      <c r="F244" s="4"/>
      <c r="G244" s="6">
        <f>G245+G246</f>
        <v>400</v>
      </c>
      <c r="H244" s="6">
        <f>H245+H246</f>
        <v>10</v>
      </c>
      <c r="I244" s="6">
        <f>I245+I246</f>
        <v>90</v>
      </c>
      <c r="J244" s="6">
        <f>J245+J246</f>
        <v>200</v>
      </c>
      <c r="K244" s="6">
        <f>K245+K246</f>
        <v>100</v>
      </c>
    </row>
    <row r="245" spans="1:11" ht="13.5" customHeight="1">
      <c r="A245" s="3" t="s">
        <v>17</v>
      </c>
      <c r="B245" s="4">
        <v>929</v>
      </c>
      <c r="C245" s="5" t="s">
        <v>74</v>
      </c>
      <c r="D245" s="5" t="s">
        <v>166</v>
      </c>
      <c r="E245" s="4">
        <v>244</v>
      </c>
      <c r="F245" s="4">
        <v>226</v>
      </c>
      <c r="G245" s="6">
        <f>H245+I245+J245+K245</f>
        <v>170</v>
      </c>
      <c r="H245" s="6">
        <f>24-24</f>
        <v>0</v>
      </c>
      <c r="I245" s="6">
        <v>80</v>
      </c>
      <c r="J245" s="6">
        <v>0</v>
      </c>
      <c r="K245" s="6">
        <v>90</v>
      </c>
    </row>
    <row r="246" spans="1:11" ht="12.75">
      <c r="A246" s="3" t="s">
        <v>18</v>
      </c>
      <c r="B246" s="4">
        <v>929</v>
      </c>
      <c r="C246" s="5" t="s">
        <v>74</v>
      </c>
      <c r="D246" s="5" t="s">
        <v>166</v>
      </c>
      <c r="E246" s="4">
        <v>244</v>
      </c>
      <c r="F246" s="4">
        <v>290</v>
      </c>
      <c r="G246" s="6">
        <f>H246+I246+J246+K246</f>
        <v>230</v>
      </c>
      <c r="H246" s="6">
        <v>10</v>
      </c>
      <c r="I246" s="6">
        <v>10</v>
      </c>
      <c r="J246" s="6">
        <v>200</v>
      </c>
      <c r="K246" s="6">
        <v>10</v>
      </c>
    </row>
    <row r="247" spans="1:11" ht="40.5" customHeight="1">
      <c r="A247" s="15" t="s">
        <v>148</v>
      </c>
      <c r="B247" s="4">
        <v>929</v>
      </c>
      <c r="C247" s="5" t="s">
        <v>74</v>
      </c>
      <c r="D247" s="5" t="s">
        <v>167</v>
      </c>
      <c r="E247" s="4"/>
      <c r="F247" s="4"/>
      <c r="G247" s="6">
        <f>G248</f>
        <v>90</v>
      </c>
      <c r="H247" s="6">
        <f aca="true" t="shared" si="33" ref="H247:K250">H248</f>
        <v>0</v>
      </c>
      <c r="I247" s="6">
        <f t="shared" si="33"/>
        <v>35</v>
      </c>
      <c r="J247" s="6">
        <f t="shared" si="33"/>
        <v>0</v>
      </c>
      <c r="K247" s="6">
        <f t="shared" si="33"/>
        <v>55</v>
      </c>
    </row>
    <row r="248" spans="1:11" ht="25.5">
      <c r="A248" s="3" t="s">
        <v>80</v>
      </c>
      <c r="B248" s="4">
        <v>929</v>
      </c>
      <c r="C248" s="5" t="s">
        <v>74</v>
      </c>
      <c r="D248" s="5" t="s">
        <v>167</v>
      </c>
      <c r="E248" s="4">
        <v>200</v>
      </c>
      <c r="F248" s="4"/>
      <c r="G248" s="6">
        <f>G249</f>
        <v>90</v>
      </c>
      <c r="H248" s="6">
        <f t="shared" si="33"/>
        <v>0</v>
      </c>
      <c r="I248" s="6">
        <f t="shared" si="33"/>
        <v>35</v>
      </c>
      <c r="J248" s="6">
        <f t="shared" si="33"/>
        <v>0</v>
      </c>
      <c r="K248" s="6">
        <f t="shared" si="33"/>
        <v>55</v>
      </c>
    </row>
    <row r="249" spans="1:11" ht="38.25">
      <c r="A249" s="3" t="s">
        <v>81</v>
      </c>
      <c r="B249" s="4">
        <v>929</v>
      </c>
      <c r="C249" s="5" t="s">
        <v>74</v>
      </c>
      <c r="D249" s="5" t="s">
        <v>167</v>
      </c>
      <c r="E249" s="4">
        <v>240</v>
      </c>
      <c r="F249" s="4"/>
      <c r="G249" s="6">
        <f>G250</f>
        <v>90</v>
      </c>
      <c r="H249" s="6">
        <f t="shared" si="33"/>
        <v>0</v>
      </c>
      <c r="I249" s="6">
        <f t="shared" si="33"/>
        <v>35</v>
      </c>
      <c r="J249" s="6">
        <f t="shared" si="33"/>
        <v>0</v>
      </c>
      <c r="K249" s="6">
        <f t="shared" si="33"/>
        <v>55</v>
      </c>
    </row>
    <row r="250" spans="1:11" ht="40.5" customHeight="1">
      <c r="A250" s="3" t="s">
        <v>135</v>
      </c>
      <c r="B250" s="4">
        <v>929</v>
      </c>
      <c r="C250" s="5" t="s">
        <v>74</v>
      </c>
      <c r="D250" s="5" t="s">
        <v>167</v>
      </c>
      <c r="E250" s="4">
        <v>244</v>
      </c>
      <c r="F250" s="4"/>
      <c r="G250" s="6">
        <f>G251</f>
        <v>90</v>
      </c>
      <c r="H250" s="6">
        <f t="shared" si="33"/>
        <v>0</v>
      </c>
      <c r="I250" s="6">
        <f t="shared" si="33"/>
        <v>35</v>
      </c>
      <c r="J250" s="6">
        <f t="shared" si="33"/>
        <v>0</v>
      </c>
      <c r="K250" s="6">
        <f t="shared" si="33"/>
        <v>55</v>
      </c>
    </row>
    <row r="251" spans="1:11" ht="12.75">
      <c r="A251" s="3" t="s">
        <v>17</v>
      </c>
      <c r="B251" s="4">
        <v>929</v>
      </c>
      <c r="C251" s="5" t="s">
        <v>74</v>
      </c>
      <c r="D251" s="5" t="s">
        <v>167</v>
      </c>
      <c r="E251" s="4">
        <v>244</v>
      </c>
      <c r="F251" s="4">
        <v>226</v>
      </c>
      <c r="G251" s="6">
        <f>H251+I251+J251+K251</f>
        <v>90</v>
      </c>
      <c r="H251" s="6">
        <f>20-20</f>
        <v>0</v>
      </c>
      <c r="I251" s="6">
        <v>35</v>
      </c>
      <c r="J251" s="6">
        <v>0</v>
      </c>
      <c r="K251" s="6">
        <v>55</v>
      </c>
    </row>
    <row r="252" spans="1:11" ht="90.75" customHeight="1">
      <c r="A252" s="3" t="s">
        <v>149</v>
      </c>
      <c r="B252" s="4">
        <v>929</v>
      </c>
      <c r="C252" s="5" t="s">
        <v>74</v>
      </c>
      <c r="D252" s="5" t="s">
        <v>168</v>
      </c>
      <c r="E252" s="4"/>
      <c r="F252" s="4"/>
      <c r="G252" s="6">
        <f>G253</f>
        <v>40</v>
      </c>
      <c r="H252" s="6">
        <f>H255</f>
        <v>0</v>
      </c>
      <c r="I252" s="6">
        <f>I255</f>
        <v>0</v>
      </c>
      <c r="J252" s="6">
        <f>J255</f>
        <v>0</v>
      </c>
      <c r="K252" s="6">
        <f>K255</f>
        <v>40</v>
      </c>
    </row>
    <row r="253" spans="1:11" ht="25.5">
      <c r="A253" s="3" t="s">
        <v>80</v>
      </c>
      <c r="B253" s="4">
        <v>929</v>
      </c>
      <c r="C253" s="5" t="s">
        <v>74</v>
      </c>
      <c r="D253" s="5" t="s">
        <v>168</v>
      </c>
      <c r="E253" s="4">
        <v>200</v>
      </c>
      <c r="F253" s="4"/>
      <c r="G253" s="6">
        <f>G254</f>
        <v>40</v>
      </c>
      <c r="H253" s="6">
        <f>H254</f>
        <v>0</v>
      </c>
      <c r="I253" s="6">
        <f aca="true" t="shared" si="34" ref="I253:K255">I254</f>
        <v>0</v>
      </c>
      <c r="J253" s="6">
        <f t="shared" si="34"/>
        <v>0</v>
      </c>
      <c r="K253" s="6">
        <f t="shared" si="34"/>
        <v>40</v>
      </c>
    </row>
    <row r="254" spans="1:11" ht="38.25">
      <c r="A254" s="3" t="s">
        <v>81</v>
      </c>
      <c r="B254" s="4">
        <v>929</v>
      </c>
      <c r="C254" s="5" t="s">
        <v>74</v>
      </c>
      <c r="D254" s="5" t="s">
        <v>168</v>
      </c>
      <c r="E254" s="4">
        <v>240</v>
      </c>
      <c r="F254" s="4"/>
      <c r="G254" s="6">
        <f>G255</f>
        <v>40</v>
      </c>
      <c r="H254" s="6">
        <f>H255</f>
        <v>0</v>
      </c>
      <c r="I254" s="6">
        <f t="shared" si="34"/>
        <v>0</v>
      </c>
      <c r="J254" s="6">
        <f t="shared" si="34"/>
        <v>0</v>
      </c>
      <c r="K254" s="6">
        <f t="shared" si="34"/>
        <v>40</v>
      </c>
    </row>
    <row r="255" spans="1:11" ht="42" customHeight="1">
      <c r="A255" s="3" t="s">
        <v>135</v>
      </c>
      <c r="B255" s="4">
        <v>929</v>
      </c>
      <c r="C255" s="5" t="s">
        <v>74</v>
      </c>
      <c r="D255" s="5" t="s">
        <v>168</v>
      </c>
      <c r="E255" s="4">
        <v>244</v>
      </c>
      <c r="F255" s="4"/>
      <c r="G255" s="6">
        <f>G256</f>
        <v>40</v>
      </c>
      <c r="H255" s="6">
        <f>H256</f>
        <v>0</v>
      </c>
      <c r="I255" s="6">
        <f t="shared" si="34"/>
        <v>0</v>
      </c>
      <c r="J255" s="6">
        <f t="shared" si="34"/>
        <v>0</v>
      </c>
      <c r="K255" s="6">
        <f t="shared" si="34"/>
        <v>40</v>
      </c>
    </row>
    <row r="256" spans="1:11" ht="12.75">
      <c r="A256" s="3" t="s">
        <v>17</v>
      </c>
      <c r="B256" s="4">
        <v>929</v>
      </c>
      <c r="C256" s="5" t="s">
        <v>74</v>
      </c>
      <c r="D256" s="5" t="s">
        <v>168</v>
      </c>
      <c r="E256" s="4">
        <v>244</v>
      </c>
      <c r="F256" s="4">
        <v>226</v>
      </c>
      <c r="G256" s="6">
        <f>H256+I256+J256+K256</f>
        <v>40</v>
      </c>
      <c r="H256" s="6">
        <v>0</v>
      </c>
      <c r="I256" s="6">
        <v>0</v>
      </c>
      <c r="J256" s="6">
        <v>0</v>
      </c>
      <c r="K256" s="6">
        <v>40</v>
      </c>
    </row>
    <row r="257" spans="1:11" ht="51.75" customHeight="1">
      <c r="A257" s="15" t="s">
        <v>150</v>
      </c>
      <c r="B257" s="4">
        <v>929</v>
      </c>
      <c r="C257" s="5" t="s">
        <v>74</v>
      </c>
      <c r="D257" s="5" t="s">
        <v>169</v>
      </c>
      <c r="E257" s="4"/>
      <c r="F257" s="4"/>
      <c r="G257" s="6">
        <f aca="true" t="shared" si="35" ref="G257:K260">G258</f>
        <v>20</v>
      </c>
      <c r="H257" s="6">
        <f t="shared" si="35"/>
        <v>0</v>
      </c>
      <c r="I257" s="6">
        <f t="shared" si="35"/>
        <v>0</v>
      </c>
      <c r="J257" s="6">
        <f t="shared" si="35"/>
        <v>0</v>
      </c>
      <c r="K257" s="6">
        <f t="shared" si="35"/>
        <v>20</v>
      </c>
    </row>
    <row r="258" spans="1:11" ht="25.5">
      <c r="A258" s="3" t="s">
        <v>80</v>
      </c>
      <c r="B258" s="4">
        <v>929</v>
      </c>
      <c r="C258" s="5" t="s">
        <v>74</v>
      </c>
      <c r="D258" s="5" t="s">
        <v>169</v>
      </c>
      <c r="E258" s="4">
        <v>200</v>
      </c>
      <c r="F258" s="4"/>
      <c r="G258" s="6">
        <f t="shared" si="35"/>
        <v>20</v>
      </c>
      <c r="H258" s="6">
        <f t="shared" si="35"/>
        <v>0</v>
      </c>
      <c r="I258" s="6">
        <f t="shared" si="35"/>
        <v>0</v>
      </c>
      <c r="J258" s="6">
        <f t="shared" si="35"/>
        <v>0</v>
      </c>
      <c r="K258" s="6">
        <f t="shared" si="35"/>
        <v>20</v>
      </c>
    </row>
    <row r="259" spans="1:11" ht="38.25">
      <c r="A259" s="3" t="s">
        <v>81</v>
      </c>
      <c r="B259" s="4">
        <v>929</v>
      </c>
      <c r="C259" s="5" t="s">
        <v>74</v>
      </c>
      <c r="D259" s="5" t="s">
        <v>169</v>
      </c>
      <c r="E259" s="4">
        <v>240</v>
      </c>
      <c r="F259" s="4"/>
      <c r="G259" s="6">
        <f t="shared" si="35"/>
        <v>20</v>
      </c>
      <c r="H259" s="6">
        <f t="shared" si="35"/>
        <v>0</v>
      </c>
      <c r="I259" s="6">
        <f t="shared" si="35"/>
        <v>0</v>
      </c>
      <c r="J259" s="6">
        <f t="shared" si="35"/>
        <v>0</v>
      </c>
      <c r="K259" s="6">
        <f t="shared" si="35"/>
        <v>20</v>
      </c>
    </row>
    <row r="260" spans="1:11" ht="40.5" customHeight="1">
      <c r="A260" s="3" t="s">
        <v>135</v>
      </c>
      <c r="B260" s="4">
        <v>929</v>
      </c>
      <c r="C260" s="5" t="s">
        <v>74</v>
      </c>
      <c r="D260" s="5" t="s">
        <v>169</v>
      </c>
      <c r="E260" s="4">
        <v>244</v>
      </c>
      <c r="F260" s="4"/>
      <c r="G260" s="6">
        <f>G261</f>
        <v>20</v>
      </c>
      <c r="H260" s="6">
        <f t="shared" si="35"/>
        <v>0</v>
      </c>
      <c r="I260" s="6">
        <f t="shared" si="35"/>
        <v>0</v>
      </c>
      <c r="J260" s="6">
        <f t="shared" si="35"/>
        <v>0</v>
      </c>
      <c r="K260" s="6">
        <f t="shared" si="35"/>
        <v>20</v>
      </c>
    </row>
    <row r="261" spans="1:11" ht="12.75">
      <c r="A261" s="3" t="s">
        <v>17</v>
      </c>
      <c r="B261" s="4">
        <v>929</v>
      </c>
      <c r="C261" s="5" t="s">
        <v>74</v>
      </c>
      <c r="D261" s="5" t="s">
        <v>169</v>
      </c>
      <c r="E261" s="4">
        <v>244</v>
      </c>
      <c r="F261" s="4">
        <v>226</v>
      </c>
      <c r="G261" s="6">
        <f>H261+I261+J261+K261</f>
        <v>20</v>
      </c>
      <c r="H261" s="6">
        <v>0</v>
      </c>
      <c r="I261" s="6">
        <v>0</v>
      </c>
      <c r="J261" s="6">
        <v>0</v>
      </c>
      <c r="K261" s="6">
        <v>20</v>
      </c>
    </row>
    <row r="262" spans="1:11" ht="12.75">
      <c r="A262" s="21" t="s">
        <v>44</v>
      </c>
      <c r="B262" s="9">
        <v>929</v>
      </c>
      <c r="C262" s="1" t="s">
        <v>75</v>
      </c>
      <c r="D262" s="1"/>
      <c r="E262" s="9"/>
      <c r="F262" s="9"/>
      <c r="G262" s="2">
        <f>G263+G270</f>
        <v>3613</v>
      </c>
      <c r="H262" s="2">
        <f>H263+H270</f>
        <v>920</v>
      </c>
      <c r="I262" s="2">
        <f>I263+I270</f>
        <v>625</v>
      </c>
      <c r="J262" s="2">
        <f>J263+J270</f>
        <v>485</v>
      </c>
      <c r="K262" s="2">
        <f>K263+K270</f>
        <v>1583</v>
      </c>
    </row>
    <row r="263" spans="1:11" ht="12.75">
      <c r="A263" s="3" t="s">
        <v>45</v>
      </c>
      <c r="B263" s="4">
        <v>929</v>
      </c>
      <c r="C263" s="5" t="s">
        <v>76</v>
      </c>
      <c r="D263" s="5"/>
      <c r="E263" s="4"/>
      <c r="F263" s="4"/>
      <c r="G263" s="6">
        <f>G267</f>
        <v>2700</v>
      </c>
      <c r="H263" s="6">
        <f>H267</f>
        <v>800</v>
      </c>
      <c r="I263" s="6">
        <f>I267</f>
        <v>550</v>
      </c>
      <c r="J263" s="6">
        <f>J267</f>
        <v>350</v>
      </c>
      <c r="K263" s="6">
        <f>K267</f>
        <v>1000</v>
      </c>
    </row>
    <row r="264" spans="1:11" ht="63.75">
      <c r="A264" s="15" t="s">
        <v>151</v>
      </c>
      <c r="B264" s="4">
        <v>929</v>
      </c>
      <c r="C264" s="5" t="s">
        <v>76</v>
      </c>
      <c r="D264" s="5" t="s">
        <v>170</v>
      </c>
      <c r="E264" s="4"/>
      <c r="F264" s="4"/>
      <c r="G264" s="6">
        <f>G265</f>
        <v>2700</v>
      </c>
      <c r="H264" s="6">
        <f aca="true" t="shared" si="36" ref="H264:K266">H265</f>
        <v>800</v>
      </c>
      <c r="I264" s="6">
        <f t="shared" si="36"/>
        <v>550</v>
      </c>
      <c r="J264" s="6">
        <f t="shared" si="36"/>
        <v>350</v>
      </c>
      <c r="K264" s="6">
        <f t="shared" si="36"/>
        <v>1000</v>
      </c>
    </row>
    <row r="265" spans="1:11" ht="25.5">
      <c r="A265" s="3" t="s">
        <v>80</v>
      </c>
      <c r="B265" s="4">
        <v>929</v>
      </c>
      <c r="C265" s="5" t="s">
        <v>76</v>
      </c>
      <c r="D265" s="5" t="s">
        <v>170</v>
      </c>
      <c r="E265" s="4">
        <v>200</v>
      </c>
      <c r="F265" s="4"/>
      <c r="G265" s="6">
        <f>G266</f>
        <v>2700</v>
      </c>
      <c r="H265" s="6">
        <f t="shared" si="36"/>
        <v>800</v>
      </c>
      <c r="I265" s="6">
        <f t="shared" si="36"/>
        <v>550</v>
      </c>
      <c r="J265" s="6">
        <f t="shared" si="36"/>
        <v>350</v>
      </c>
      <c r="K265" s="6">
        <f t="shared" si="36"/>
        <v>1000</v>
      </c>
    </row>
    <row r="266" spans="1:11" ht="38.25">
      <c r="A266" s="3" t="s">
        <v>81</v>
      </c>
      <c r="B266" s="4">
        <v>929</v>
      </c>
      <c r="C266" s="5" t="s">
        <v>76</v>
      </c>
      <c r="D266" s="5" t="s">
        <v>170</v>
      </c>
      <c r="E266" s="4">
        <v>240</v>
      </c>
      <c r="F266" s="4"/>
      <c r="G266" s="6">
        <f>G267</f>
        <v>2700</v>
      </c>
      <c r="H266" s="6">
        <f t="shared" si="36"/>
        <v>800</v>
      </c>
      <c r="I266" s="6">
        <f t="shared" si="36"/>
        <v>550</v>
      </c>
      <c r="J266" s="6">
        <f t="shared" si="36"/>
        <v>350</v>
      </c>
      <c r="K266" s="6">
        <f t="shared" si="36"/>
        <v>1000</v>
      </c>
    </row>
    <row r="267" spans="1:11" ht="39" customHeight="1">
      <c r="A267" s="3" t="s">
        <v>135</v>
      </c>
      <c r="B267" s="4">
        <v>929</v>
      </c>
      <c r="C267" s="5" t="s">
        <v>76</v>
      </c>
      <c r="D267" s="5" t="s">
        <v>170</v>
      </c>
      <c r="E267" s="4">
        <v>244</v>
      </c>
      <c r="F267" s="4"/>
      <c r="G267" s="6">
        <f>G268+G269</f>
        <v>2700</v>
      </c>
      <c r="H267" s="6">
        <f>H268+H269</f>
        <v>800</v>
      </c>
      <c r="I267" s="6">
        <f>I268+I269</f>
        <v>550</v>
      </c>
      <c r="J267" s="6">
        <f>J268+J269</f>
        <v>350</v>
      </c>
      <c r="K267" s="6">
        <f>K268+K269</f>
        <v>1000</v>
      </c>
    </row>
    <row r="268" spans="1:13" ht="12.75">
      <c r="A268" s="3" t="s">
        <v>17</v>
      </c>
      <c r="B268" s="4">
        <v>929</v>
      </c>
      <c r="C268" s="5" t="s">
        <v>76</v>
      </c>
      <c r="D268" s="5" t="s">
        <v>170</v>
      </c>
      <c r="E268" s="4">
        <v>244</v>
      </c>
      <c r="F268" s="4">
        <v>226</v>
      </c>
      <c r="G268" s="6">
        <f>H268+I268+J268+K268</f>
        <v>1600</v>
      </c>
      <c r="H268" s="6">
        <v>600</v>
      </c>
      <c r="I268" s="6">
        <v>450</v>
      </c>
      <c r="J268" s="6">
        <v>50</v>
      </c>
      <c r="K268" s="6">
        <v>500</v>
      </c>
      <c r="M268" s="30"/>
    </row>
    <row r="269" spans="1:11" ht="12.75">
      <c r="A269" s="3" t="s">
        <v>18</v>
      </c>
      <c r="B269" s="4">
        <v>929</v>
      </c>
      <c r="C269" s="5" t="s">
        <v>76</v>
      </c>
      <c r="D269" s="5" t="s">
        <v>170</v>
      </c>
      <c r="E269" s="4">
        <v>244</v>
      </c>
      <c r="F269" s="4">
        <v>290</v>
      </c>
      <c r="G269" s="6">
        <f>H269+I269+J269+K269</f>
        <v>1100</v>
      </c>
      <c r="H269" s="6">
        <v>200</v>
      </c>
      <c r="I269" s="6">
        <v>100</v>
      </c>
      <c r="J269" s="6">
        <v>300</v>
      </c>
      <c r="K269" s="6">
        <v>500</v>
      </c>
    </row>
    <row r="270" spans="1:11" ht="25.5">
      <c r="A270" s="8" t="s">
        <v>173</v>
      </c>
      <c r="B270" s="4">
        <v>929</v>
      </c>
      <c r="C270" s="5" t="s">
        <v>172</v>
      </c>
      <c r="D270" s="5" t="s">
        <v>171</v>
      </c>
      <c r="E270" s="4"/>
      <c r="F270" s="4"/>
      <c r="G270" s="6">
        <f aca="true" t="shared" si="37" ref="G270:K271">G271</f>
        <v>913</v>
      </c>
      <c r="H270" s="6">
        <f t="shared" si="37"/>
        <v>120</v>
      </c>
      <c r="I270" s="6">
        <f t="shared" si="37"/>
        <v>75</v>
      </c>
      <c r="J270" s="6">
        <f t="shared" si="37"/>
        <v>135</v>
      </c>
      <c r="K270" s="6">
        <f t="shared" si="37"/>
        <v>583</v>
      </c>
    </row>
    <row r="271" spans="1:11" ht="54" customHeight="1">
      <c r="A271" s="3" t="s">
        <v>152</v>
      </c>
      <c r="B271" s="4">
        <v>929</v>
      </c>
      <c r="C271" s="5" t="s">
        <v>172</v>
      </c>
      <c r="D271" s="5" t="s">
        <v>171</v>
      </c>
      <c r="E271" s="4"/>
      <c r="F271" s="4"/>
      <c r="G271" s="6">
        <f t="shared" si="37"/>
        <v>913</v>
      </c>
      <c r="H271" s="6">
        <f t="shared" si="37"/>
        <v>120</v>
      </c>
      <c r="I271" s="6">
        <f t="shared" si="37"/>
        <v>75</v>
      </c>
      <c r="J271" s="6">
        <f t="shared" si="37"/>
        <v>135</v>
      </c>
      <c r="K271" s="6">
        <f t="shared" si="37"/>
        <v>583</v>
      </c>
    </row>
    <row r="272" spans="1:11" ht="25.5">
      <c r="A272" s="3" t="s">
        <v>80</v>
      </c>
      <c r="B272" s="4">
        <v>929</v>
      </c>
      <c r="C272" s="5" t="s">
        <v>172</v>
      </c>
      <c r="D272" s="5" t="s">
        <v>171</v>
      </c>
      <c r="E272" s="4">
        <v>200</v>
      </c>
      <c r="F272" s="4"/>
      <c r="G272" s="6">
        <f aca="true" t="shared" si="38" ref="G272:K273">G273</f>
        <v>913</v>
      </c>
      <c r="H272" s="6">
        <f t="shared" si="38"/>
        <v>120</v>
      </c>
      <c r="I272" s="6">
        <f t="shared" si="38"/>
        <v>75</v>
      </c>
      <c r="J272" s="6">
        <f t="shared" si="38"/>
        <v>135</v>
      </c>
      <c r="K272" s="6">
        <f t="shared" si="38"/>
        <v>583</v>
      </c>
    </row>
    <row r="273" spans="1:11" ht="38.25">
      <c r="A273" s="3" t="s">
        <v>81</v>
      </c>
      <c r="B273" s="4">
        <v>929</v>
      </c>
      <c r="C273" s="5" t="s">
        <v>172</v>
      </c>
      <c r="D273" s="5" t="s">
        <v>171</v>
      </c>
      <c r="E273" s="4">
        <v>240</v>
      </c>
      <c r="F273" s="4"/>
      <c r="G273" s="6">
        <f t="shared" si="38"/>
        <v>913</v>
      </c>
      <c r="H273" s="6">
        <f t="shared" si="38"/>
        <v>120</v>
      </c>
      <c r="I273" s="6">
        <f t="shared" si="38"/>
        <v>75</v>
      </c>
      <c r="J273" s="6">
        <f t="shared" si="38"/>
        <v>135</v>
      </c>
      <c r="K273" s="6">
        <f t="shared" si="38"/>
        <v>583</v>
      </c>
    </row>
    <row r="274" spans="1:11" ht="38.25">
      <c r="A274" s="3" t="s">
        <v>135</v>
      </c>
      <c r="B274" s="4">
        <v>929</v>
      </c>
      <c r="C274" s="5" t="s">
        <v>172</v>
      </c>
      <c r="D274" s="5" t="s">
        <v>171</v>
      </c>
      <c r="E274" s="4">
        <v>244</v>
      </c>
      <c r="F274" s="4"/>
      <c r="G274" s="6">
        <f>G275+G276</f>
        <v>913</v>
      </c>
      <c r="H274" s="6">
        <f>H275+H276</f>
        <v>120</v>
      </c>
      <c r="I274" s="6">
        <f>I275+I276</f>
        <v>75</v>
      </c>
      <c r="J274" s="6">
        <f>J275+J276</f>
        <v>135</v>
      </c>
      <c r="K274" s="6">
        <f>K275+K276</f>
        <v>583</v>
      </c>
    </row>
    <row r="275" spans="1:11" ht="12.75">
      <c r="A275" s="3" t="s">
        <v>17</v>
      </c>
      <c r="B275" s="4">
        <v>929</v>
      </c>
      <c r="C275" s="5" t="s">
        <v>172</v>
      </c>
      <c r="D275" s="5" t="s">
        <v>171</v>
      </c>
      <c r="E275" s="4">
        <v>244</v>
      </c>
      <c r="F275" s="4">
        <v>226</v>
      </c>
      <c r="G275" s="6">
        <f>H275+I275+J275+K275</f>
        <v>400</v>
      </c>
      <c r="H275" s="6">
        <f>60-60</f>
        <v>0</v>
      </c>
      <c r="I275" s="6">
        <f>33+60-48</f>
        <v>45</v>
      </c>
      <c r="J275" s="6">
        <f>72-27</f>
        <v>45</v>
      </c>
      <c r="K275" s="6">
        <v>310</v>
      </c>
    </row>
    <row r="276" spans="1:11" ht="12.75">
      <c r="A276" s="3" t="s">
        <v>18</v>
      </c>
      <c r="B276" s="4">
        <v>929</v>
      </c>
      <c r="C276" s="5" t="s">
        <v>172</v>
      </c>
      <c r="D276" s="5" t="s">
        <v>171</v>
      </c>
      <c r="E276" s="4">
        <v>244</v>
      </c>
      <c r="F276" s="4">
        <v>290</v>
      </c>
      <c r="G276" s="6">
        <f>H276+I276+J276+K276</f>
        <v>513</v>
      </c>
      <c r="H276" s="6">
        <v>120</v>
      </c>
      <c r="I276" s="6">
        <v>30</v>
      </c>
      <c r="J276" s="6">
        <v>90</v>
      </c>
      <c r="K276" s="6">
        <v>273</v>
      </c>
    </row>
    <row r="277" spans="1:11" ht="12.75">
      <c r="A277" s="21" t="s">
        <v>46</v>
      </c>
      <c r="B277" s="9">
        <v>929</v>
      </c>
      <c r="C277" s="1">
        <v>1000</v>
      </c>
      <c r="D277" s="1"/>
      <c r="E277" s="9"/>
      <c r="F277" s="9"/>
      <c r="G277" s="2">
        <f>G278+G284</f>
        <v>6920.1</v>
      </c>
      <c r="H277" s="2">
        <f>H278+H284</f>
        <v>1621.8999999999999</v>
      </c>
      <c r="I277" s="2">
        <f>I278+I284</f>
        <v>1621.8</v>
      </c>
      <c r="J277" s="2">
        <f>J278+J284</f>
        <v>1621.8</v>
      </c>
      <c r="K277" s="2">
        <f>K278+K284</f>
        <v>2054.6</v>
      </c>
    </row>
    <row r="278" spans="1:11" ht="12.75">
      <c r="A278" s="3" t="s">
        <v>47</v>
      </c>
      <c r="B278" s="4">
        <v>929</v>
      </c>
      <c r="C278" s="5">
        <v>1003</v>
      </c>
      <c r="D278" s="5"/>
      <c r="E278" s="4"/>
      <c r="F278" s="4"/>
      <c r="G278" s="6">
        <f>H278+I278+J278+K278</f>
        <v>510.1</v>
      </c>
      <c r="H278" s="6">
        <f>H282</f>
        <v>127.60000000000001</v>
      </c>
      <c r="I278" s="6">
        <f>I282</f>
        <v>127.50000000000001</v>
      </c>
      <c r="J278" s="6">
        <f>J282</f>
        <v>127.50000000000001</v>
      </c>
      <c r="K278" s="6">
        <f>K282</f>
        <v>127.49999999999999</v>
      </c>
    </row>
    <row r="279" spans="1:11" ht="40.5" customHeight="1">
      <c r="A279" s="3" t="s">
        <v>103</v>
      </c>
      <c r="B279" s="4">
        <v>929</v>
      </c>
      <c r="C279" s="5" t="s">
        <v>102</v>
      </c>
      <c r="D279" s="5" t="s">
        <v>126</v>
      </c>
      <c r="E279" s="4"/>
      <c r="F279" s="4"/>
      <c r="G279" s="6">
        <f>G280</f>
        <v>510.1</v>
      </c>
      <c r="H279" s="6">
        <f>H280</f>
        <v>127.60000000000001</v>
      </c>
      <c r="I279" s="6">
        <f>I280</f>
        <v>127.50000000000001</v>
      </c>
      <c r="J279" s="6">
        <f>J280</f>
        <v>127.50000000000001</v>
      </c>
      <c r="K279" s="6">
        <f>K280</f>
        <v>127.49999999999999</v>
      </c>
    </row>
    <row r="280" spans="1:11" ht="25.5">
      <c r="A280" s="3" t="s">
        <v>84</v>
      </c>
      <c r="B280" s="4">
        <v>929</v>
      </c>
      <c r="C280" s="5">
        <v>1003</v>
      </c>
      <c r="D280" s="5" t="s">
        <v>126</v>
      </c>
      <c r="E280" s="4">
        <v>300</v>
      </c>
      <c r="F280" s="4"/>
      <c r="G280" s="6">
        <f>G281</f>
        <v>510.1</v>
      </c>
      <c r="H280" s="6">
        <f aca="true" t="shared" si="39" ref="H280:K281">H281</f>
        <v>127.60000000000001</v>
      </c>
      <c r="I280" s="6">
        <f t="shared" si="39"/>
        <v>127.50000000000001</v>
      </c>
      <c r="J280" s="6">
        <f t="shared" si="39"/>
        <v>127.50000000000001</v>
      </c>
      <c r="K280" s="6">
        <f t="shared" si="39"/>
        <v>127.49999999999999</v>
      </c>
    </row>
    <row r="281" spans="1:11" ht="25.5">
      <c r="A281" s="3" t="s">
        <v>96</v>
      </c>
      <c r="B281" s="4">
        <v>929</v>
      </c>
      <c r="C281" s="5">
        <v>1003</v>
      </c>
      <c r="D281" s="5" t="s">
        <v>126</v>
      </c>
      <c r="E281" s="4">
        <v>310</v>
      </c>
      <c r="F281" s="4"/>
      <c r="G281" s="6">
        <f>G282</f>
        <v>510.1</v>
      </c>
      <c r="H281" s="6">
        <f t="shared" si="39"/>
        <v>127.60000000000001</v>
      </c>
      <c r="I281" s="6">
        <f t="shared" si="39"/>
        <v>127.50000000000001</v>
      </c>
      <c r="J281" s="6">
        <f t="shared" si="39"/>
        <v>127.50000000000001</v>
      </c>
      <c r="K281" s="6">
        <f t="shared" si="39"/>
        <v>127.49999999999999</v>
      </c>
    </row>
    <row r="282" spans="1:11" ht="38.25">
      <c r="A282" s="3" t="s">
        <v>153</v>
      </c>
      <c r="B282" s="4">
        <v>929</v>
      </c>
      <c r="C282" s="5">
        <v>1003</v>
      </c>
      <c r="D282" s="5" t="s">
        <v>126</v>
      </c>
      <c r="E282" s="4">
        <v>313</v>
      </c>
      <c r="F282" s="4"/>
      <c r="G282" s="6">
        <f>H282+I282+J282+K282</f>
        <v>510.1</v>
      </c>
      <c r="H282" s="6">
        <f>H283</f>
        <v>127.60000000000001</v>
      </c>
      <c r="I282" s="6">
        <f>I283</f>
        <v>127.50000000000001</v>
      </c>
      <c r="J282" s="6">
        <f>J283</f>
        <v>127.50000000000001</v>
      </c>
      <c r="K282" s="6">
        <f>K283</f>
        <v>127.49999999999999</v>
      </c>
    </row>
    <row r="283" spans="1:11" ht="38.25">
      <c r="A283" s="3" t="s">
        <v>48</v>
      </c>
      <c r="B283" s="4">
        <v>929</v>
      </c>
      <c r="C283" s="5">
        <v>1003</v>
      </c>
      <c r="D283" s="5" t="s">
        <v>126</v>
      </c>
      <c r="E283" s="4">
        <v>313</v>
      </c>
      <c r="F283" s="4">
        <v>263</v>
      </c>
      <c r="G283" s="6">
        <f>H283+I283+J283+K283</f>
        <v>510.1</v>
      </c>
      <c r="H283" s="6">
        <f>129.8-2.2</f>
        <v>127.60000000000001</v>
      </c>
      <c r="I283" s="6">
        <f>129.8-2.3</f>
        <v>127.50000000000001</v>
      </c>
      <c r="J283" s="6">
        <f>129.8-2.3</f>
        <v>127.50000000000001</v>
      </c>
      <c r="K283" s="6">
        <f>129.7-2.2</f>
        <v>127.49999999999999</v>
      </c>
    </row>
    <row r="284" spans="1:11" ht="12.75">
      <c r="A284" s="3" t="s">
        <v>49</v>
      </c>
      <c r="B284" s="4">
        <v>929</v>
      </c>
      <c r="C284" s="5">
        <v>1004</v>
      </c>
      <c r="D284" s="5"/>
      <c r="E284" s="4"/>
      <c r="F284" s="4"/>
      <c r="G284" s="6">
        <f>G285+G290</f>
        <v>6410</v>
      </c>
      <c r="H284" s="6">
        <f>H285+H290</f>
        <v>1494.3</v>
      </c>
      <c r="I284" s="6">
        <f>I285+I290</f>
        <v>1494.3</v>
      </c>
      <c r="J284" s="6">
        <f>J285+J290</f>
        <v>1494.3</v>
      </c>
      <c r="K284" s="6">
        <f>K285+K290</f>
        <v>1927.1</v>
      </c>
    </row>
    <row r="285" spans="1:11" ht="63.75">
      <c r="A285" s="15" t="s">
        <v>154</v>
      </c>
      <c r="B285" s="7">
        <v>929</v>
      </c>
      <c r="C285" s="7">
        <v>1004</v>
      </c>
      <c r="D285" s="7" t="s">
        <v>127</v>
      </c>
      <c r="E285" s="4"/>
      <c r="F285" s="4"/>
      <c r="G285" s="6">
        <f>G286</f>
        <v>5129.099999999999</v>
      </c>
      <c r="H285" s="6">
        <f aca="true" t="shared" si="40" ref="H285:K288">H286</f>
        <v>1206.3</v>
      </c>
      <c r="I285" s="6">
        <f t="shared" si="40"/>
        <v>1206.3</v>
      </c>
      <c r="J285" s="6">
        <f t="shared" si="40"/>
        <v>1206.3</v>
      </c>
      <c r="K285" s="6">
        <f t="shared" si="40"/>
        <v>1510.2</v>
      </c>
    </row>
    <row r="286" spans="1:11" ht="25.5">
      <c r="A286" s="3" t="s">
        <v>84</v>
      </c>
      <c r="B286" s="4">
        <v>929</v>
      </c>
      <c r="C286" s="7">
        <v>1004</v>
      </c>
      <c r="D286" s="7" t="s">
        <v>127</v>
      </c>
      <c r="E286" s="4">
        <v>300</v>
      </c>
      <c r="F286" s="4"/>
      <c r="G286" s="6">
        <f>G287</f>
        <v>5129.099999999999</v>
      </c>
      <c r="H286" s="6">
        <f t="shared" si="40"/>
        <v>1206.3</v>
      </c>
      <c r="I286" s="6">
        <f t="shared" si="40"/>
        <v>1206.3</v>
      </c>
      <c r="J286" s="6">
        <f t="shared" si="40"/>
        <v>1206.3</v>
      </c>
      <c r="K286" s="6">
        <f t="shared" si="40"/>
        <v>1510.2</v>
      </c>
    </row>
    <row r="287" spans="1:11" ht="25.5">
      <c r="A287" s="3" t="s">
        <v>96</v>
      </c>
      <c r="B287" s="4">
        <v>929</v>
      </c>
      <c r="C287" s="7">
        <v>1004</v>
      </c>
      <c r="D287" s="7" t="s">
        <v>127</v>
      </c>
      <c r="E287" s="4">
        <v>310</v>
      </c>
      <c r="F287" s="4"/>
      <c r="G287" s="6">
        <f>G288</f>
        <v>5129.099999999999</v>
      </c>
      <c r="H287" s="6">
        <f t="shared" si="40"/>
        <v>1206.3</v>
      </c>
      <c r="I287" s="6">
        <f t="shared" si="40"/>
        <v>1206.3</v>
      </c>
      <c r="J287" s="6">
        <f t="shared" si="40"/>
        <v>1206.3</v>
      </c>
      <c r="K287" s="6">
        <f t="shared" si="40"/>
        <v>1510.2</v>
      </c>
    </row>
    <row r="288" spans="1:11" ht="38.25">
      <c r="A288" s="3" t="s">
        <v>153</v>
      </c>
      <c r="B288" s="4">
        <v>929</v>
      </c>
      <c r="C288" s="5">
        <v>1004</v>
      </c>
      <c r="D288" s="7" t="s">
        <v>127</v>
      </c>
      <c r="E288" s="4">
        <v>313</v>
      </c>
      <c r="F288" s="4"/>
      <c r="G288" s="6">
        <f>G289</f>
        <v>5129.099999999999</v>
      </c>
      <c r="H288" s="6">
        <f t="shared" si="40"/>
        <v>1206.3</v>
      </c>
      <c r="I288" s="6">
        <f t="shared" si="40"/>
        <v>1206.3</v>
      </c>
      <c r="J288" s="6">
        <f t="shared" si="40"/>
        <v>1206.3</v>
      </c>
      <c r="K288" s="6">
        <f t="shared" si="40"/>
        <v>1510.2</v>
      </c>
    </row>
    <row r="289" spans="1:11" ht="17.25" customHeight="1">
      <c r="A289" s="3" t="s">
        <v>50</v>
      </c>
      <c r="B289" s="4">
        <v>929</v>
      </c>
      <c r="C289" s="5">
        <v>1004</v>
      </c>
      <c r="D289" s="7" t="s">
        <v>127</v>
      </c>
      <c r="E289" s="4">
        <v>313</v>
      </c>
      <c r="F289" s="4">
        <v>262</v>
      </c>
      <c r="G289" s="6">
        <f>H289+I289+J289+K289</f>
        <v>5129.099999999999</v>
      </c>
      <c r="H289" s="6">
        <f>1206.3</f>
        <v>1206.3</v>
      </c>
      <c r="I289" s="6">
        <f>1206.3</f>
        <v>1206.3</v>
      </c>
      <c r="J289" s="6">
        <f>1206.3</f>
        <v>1206.3</v>
      </c>
      <c r="K289" s="6">
        <v>1510.2</v>
      </c>
    </row>
    <row r="290" spans="1:11" ht="53.25" customHeight="1">
      <c r="A290" s="29" t="s">
        <v>111</v>
      </c>
      <c r="B290" s="4">
        <v>929</v>
      </c>
      <c r="C290" s="7">
        <v>1004</v>
      </c>
      <c r="D290" s="7" t="s">
        <v>128</v>
      </c>
      <c r="E290" s="4"/>
      <c r="F290" s="4"/>
      <c r="G290" s="6">
        <f>G291</f>
        <v>1280.9</v>
      </c>
      <c r="H290" s="6">
        <f aca="true" t="shared" si="41" ref="H290:K291">H291</f>
        <v>288</v>
      </c>
      <c r="I290" s="6">
        <f t="shared" si="41"/>
        <v>288</v>
      </c>
      <c r="J290" s="6">
        <f t="shared" si="41"/>
        <v>288</v>
      </c>
      <c r="K290" s="6">
        <f t="shared" si="41"/>
        <v>416.9</v>
      </c>
    </row>
    <row r="291" spans="1:11" ht="25.5" customHeight="1">
      <c r="A291" s="3" t="s">
        <v>84</v>
      </c>
      <c r="B291" s="4">
        <v>929</v>
      </c>
      <c r="C291" s="7">
        <v>1004</v>
      </c>
      <c r="D291" s="7" t="s">
        <v>128</v>
      </c>
      <c r="E291" s="4">
        <v>300</v>
      </c>
      <c r="F291" s="4"/>
      <c r="G291" s="6">
        <f>G292</f>
        <v>1280.9</v>
      </c>
      <c r="H291" s="6">
        <f t="shared" si="41"/>
        <v>288</v>
      </c>
      <c r="I291" s="6">
        <f t="shared" si="41"/>
        <v>288</v>
      </c>
      <c r="J291" s="6">
        <f t="shared" si="41"/>
        <v>288</v>
      </c>
      <c r="K291" s="6">
        <f t="shared" si="41"/>
        <v>416.9</v>
      </c>
    </row>
    <row r="292" spans="1:11" ht="25.5">
      <c r="A292" s="3" t="s">
        <v>106</v>
      </c>
      <c r="B292" s="4">
        <v>929</v>
      </c>
      <c r="C292" s="7">
        <v>1004</v>
      </c>
      <c r="D292" s="7" t="s">
        <v>128</v>
      </c>
      <c r="E292" s="4">
        <v>320</v>
      </c>
      <c r="F292" s="4"/>
      <c r="G292" s="6">
        <f aca="true" t="shared" si="42" ref="G292:K293">G293</f>
        <v>1280.9</v>
      </c>
      <c r="H292" s="6">
        <f t="shared" si="42"/>
        <v>288</v>
      </c>
      <c r="I292" s="6">
        <f t="shared" si="42"/>
        <v>288</v>
      </c>
      <c r="J292" s="6">
        <f t="shared" si="42"/>
        <v>288</v>
      </c>
      <c r="K292" s="6">
        <f t="shared" si="42"/>
        <v>416.9</v>
      </c>
    </row>
    <row r="293" spans="1:11" ht="25.5">
      <c r="A293" s="22" t="s">
        <v>109</v>
      </c>
      <c r="B293" s="4">
        <v>929</v>
      </c>
      <c r="C293" s="5">
        <v>1004</v>
      </c>
      <c r="D293" s="7" t="s">
        <v>128</v>
      </c>
      <c r="E293" s="4">
        <v>323</v>
      </c>
      <c r="F293" s="4"/>
      <c r="G293" s="6">
        <f t="shared" si="42"/>
        <v>1280.9</v>
      </c>
      <c r="H293" s="6">
        <f t="shared" si="42"/>
        <v>288</v>
      </c>
      <c r="I293" s="6">
        <f t="shared" si="42"/>
        <v>288</v>
      </c>
      <c r="J293" s="6">
        <f t="shared" si="42"/>
        <v>288</v>
      </c>
      <c r="K293" s="6">
        <f t="shared" si="42"/>
        <v>416.9</v>
      </c>
    </row>
    <row r="294" spans="1:11" ht="12.75">
      <c r="A294" s="3" t="s">
        <v>17</v>
      </c>
      <c r="B294" s="4">
        <v>929</v>
      </c>
      <c r="C294" s="5">
        <v>1004</v>
      </c>
      <c r="D294" s="7" t="s">
        <v>128</v>
      </c>
      <c r="E294" s="4">
        <v>323</v>
      </c>
      <c r="F294" s="4">
        <v>226</v>
      </c>
      <c r="G294" s="6">
        <f>H294+I294+J294+K294</f>
        <v>1280.9</v>
      </c>
      <c r="H294" s="6">
        <f>288</f>
        <v>288</v>
      </c>
      <c r="I294" s="6">
        <f>288</f>
        <v>288</v>
      </c>
      <c r="J294" s="6">
        <f>288</f>
        <v>288</v>
      </c>
      <c r="K294" s="6">
        <v>416.9</v>
      </c>
    </row>
    <row r="295" spans="1:11" ht="12.75">
      <c r="A295" s="21" t="s">
        <v>51</v>
      </c>
      <c r="B295" s="9">
        <v>929</v>
      </c>
      <c r="C295" s="1">
        <v>1100</v>
      </c>
      <c r="D295" s="1"/>
      <c r="E295" s="9"/>
      <c r="F295" s="9"/>
      <c r="G295" s="2">
        <f>G296+G304</f>
        <v>3646.1</v>
      </c>
      <c r="H295" s="2">
        <f>H296+H304</f>
        <v>629.2</v>
      </c>
      <c r="I295" s="2">
        <f>I296+I304</f>
        <v>863.7</v>
      </c>
      <c r="J295" s="2">
        <f>J296+J304</f>
        <v>903.4</v>
      </c>
      <c r="K295" s="2">
        <f>K296+K304</f>
        <v>1249.8000000000002</v>
      </c>
    </row>
    <row r="296" spans="1:11" ht="12.75">
      <c r="A296" s="23" t="s">
        <v>98</v>
      </c>
      <c r="B296" s="4">
        <v>929</v>
      </c>
      <c r="C296" s="5" t="s">
        <v>97</v>
      </c>
      <c r="D296" s="5"/>
      <c r="E296" s="4"/>
      <c r="F296" s="4"/>
      <c r="G296" s="6">
        <f>G297</f>
        <v>100</v>
      </c>
      <c r="H296" s="6">
        <f aca="true" t="shared" si="43" ref="H296:K299">H297</f>
        <v>5</v>
      </c>
      <c r="I296" s="6">
        <f t="shared" si="43"/>
        <v>20</v>
      </c>
      <c r="J296" s="6">
        <f t="shared" si="43"/>
        <v>10</v>
      </c>
      <c r="K296" s="6">
        <f t="shared" si="43"/>
        <v>65</v>
      </c>
    </row>
    <row r="297" spans="1:11" ht="63.75">
      <c r="A297" s="3" t="s">
        <v>155</v>
      </c>
      <c r="B297" s="4">
        <v>929</v>
      </c>
      <c r="C297" s="5" t="s">
        <v>97</v>
      </c>
      <c r="D297" s="5" t="s">
        <v>174</v>
      </c>
      <c r="E297" s="4"/>
      <c r="F297" s="4"/>
      <c r="G297" s="6">
        <f>G298</f>
        <v>100</v>
      </c>
      <c r="H297" s="6">
        <f t="shared" si="43"/>
        <v>5</v>
      </c>
      <c r="I297" s="6">
        <f t="shared" si="43"/>
        <v>20</v>
      </c>
      <c r="J297" s="6">
        <f t="shared" si="43"/>
        <v>10</v>
      </c>
      <c r="K297" s="6">
        <f t="shared" si="43"/>
        <v>65</v>
      </c>
    </row>
    <row r="298" spans="1:11" ht="25.5">
      <c r="A298" s="3" t="s">
        <v>80</v>
      </c>
      <c r="B298" s="4">
        <v>929</v>
      </c>
      <c r="C298" s="5" t="s">
        <v>97</v>
      </c>
      <c r="D298" s="5" t="s">
        <v>174</v>
      </c>
      <c r="E298" s="4">
        <v>200</v>
      </c>
      <c r="F298" s="4"/>
      <c r="G298" s="6">
        <f>G299</f>
        <v>100</v>
      </c>
      <c r="H298" s="6">
        <f t="shared" si="43"/>
        <v>5</v>
      </c>
      <c r="I298" s="6">
        <f t="shared" si="43"/>
        <v>20</v>
      </c>
      <c r="J298" s="6">
        <f t="shared" si="43"/>
        <v>10</v>
      </c>
      <c r="K298" s="6">
        <f t="shared" si="43"/>
        <v>65</v>
      </c>
    </row>
    <row r="299" spans="1:11" ht="38.25">
      <c r="A299" s="3" t="s">
        <v>81</v>
      </c>
      <c r="B299" s="4">
        <v>929</v>
      </c>
      <c r="C299" s="5" t="s">
        <v>97</v>
      </c>
      <c r="D299" s="5" t="s">
        <v>174</v>
      </c>
      <c r="E299" s="4">
        <v>240</v>
      </c>
      <c r="F299" s="4"/>
      <c r="G299" s="6">
        <f>G300</f>
        <v>100</v>
      </c>
      <c r="H299" s="6">
        <f t="shared" si="43"/>
        <v>5</v>
      </c>
      <c r="I299" s="6">
        <f t="shared" si="43"/>
        <v>20</v>
      </c>
      <c r="J299" s="6">
        <f t="shared" si="43"/>
        <v>10</v>
      </c>
      <c r="K299" s="6">
        <f t="shared" si="43"/>
        <v>65</v>
      </c>
    </row>
    <row r="300" spans="1:11" ht="39" customHeight="1">
      <c r="A300" s="3" t="s">
        <v>135</v>
      </c>
      <c r="B300" s="4">
        <v>929</v>
      </c>
      <c r="C300" s="5" t="s">
        <v>97</v>
      </c>
      <c r="D300" s="5" t="s">
        <v>174</v>
      </c>
      <c r="E300" s="4">
        <v>244</v>
      </c>
      <c r="F300" s="4"/>
      <c r="G300" s="6">
        <f>G301+G302</f>
        <v>100</v>
      </c>
      <c r="H300" s="6">
        <f>H301+H302</f>
        <v>5</v>
      </c>
      <c r="I300" s="6">
        <f>I301+I302</f>
        <v>20</v>
      </c>
      <c r="J300" s="6">
        <f>J301+J302</f>
        <v>10</v>
      </c>
      <c r="K300" s="6">
        <f>K301+K302</f>
        <v>65</v>
      </c>
    </row>
    <row r="301" spans="1:11" ht="12.75">
      <c r="A301" s="3" t="s">
        <v>17</v>
      </c>
      <c r="B301" s="4">
        <v>929</v>
      </c>
      <c r="C301" s="5" t="s">
        <v>97</v>
      </c>
      <c r="D301" s="5" t="s">
        <v>174</v>
      </c>
      <c r="E301" s="4">
        <v>244</v>
      </c>
      <c r="F301" s="4">
        <v>226</v>
      </c>
      <c r="G301" s="6">
        <f>H301+I301+J301+K301</f>
        <v>45</v>
      </c>
      <c r="H301" s="6">
        <v>0</v>
      </c>
      <c r="I301" s="6">
        <f>25-25</f>
        <v>0</v>
      </c>
      <c r="J301" s="6">
        <v>0</v>
      </c>
      <c r="K301" s="6">
        <v>45</v>
      </c>
    </row>
    <row r="302" spans="1:11" ht="12.75">
      <c r="A302" s="3" t="s">
        <v>18</v>
      </c>
      <c r="B302" s="4">
        <v>929</v>
      </c>
      <c r="C302" s="5" t="s">
        <v>97</v>
      </c>
      <c r="D302" s="5" t="s">
        <v>174</v>
      </c>
      <c r="E302" s="4">
        <v>244</v>
      </c>
      <c r="F302" s="4">
        <v>290</v>
      </c>
      <c r="G302" s="6">
        <f>H302+I302+J302+K302</f>
        <v>55</v>
      </c>
      <c r="H302" s="6">
        <v>5</v>
      </c>
      <c r="I302" s="6">
        <v>20</v>
      </c>
      <c r="J302" s="6">
        <v>10</v>
      </c>
      <c r="K302" s="6">
        <v>20</v>
      </c>
    </row>
    <row r="303" spans="1:11" ht="25.5">
      <c r="A303" s="3" t="s">
        <v>52</v>
      </c>
      <c r="B303" s="4">
        <v>929</v>
      </c>
      <c r="C303" s="5" t="s">
        <v>104</v>
      </c>
      <c r="D303" s="5"/>
      <c r="E303" s="4"/>
      <c r="F303" s="4"/>
      <c r="G303" s="6">
        <f>G304</f>
        <v>3546.1</v>
      </c>
      <c r="H303" s="6">
        <f>H304</f>
        <v>624.2</v>
      </c>
      <c r="I303" s="6">
        <f>I304</f>
        <v>843.7</v>
      </c>
      <c r="J303" s="6">
        <f>J304</f>
        <v>893.4</v>
      </c>
      <c r="K303" s="6">
        <f>K304</f>
        <v>1184.8000000000002</v>
      </c>
    </row>
    <row r="304" spans="1:11" ht="25.5">
      <c r="A304" s="3" t="s">
        <v>53</v>
      </c>
      <c r="B304" s="4">
        <v>929</v>
      </c>
      <c r="C304" s="5">
        <v>1105</v>
      </c>
      <c r="D304" s="5" t="s">
        <v>129</v>
      </c>
      <c r="E304" s="4"/>
      <c r="F304" s="4"/>
      <c r="G304" s="6">
        <f>G305+G311+G321</f>
        <v>3546.1</v>
      </c>
      <c r="H304" s="6">
        <f>H305+H311+H321</f>
        <v>624.2</v>
      </c>
      <c r="I304" s="6">
        <f>I305+I311+I321</f>
        <v>843.7</v>
      </c>
      <c r="J304" s="6">
        <f>J305+J311+J321</f>
        <v>893.4</v>
      </c>
      <c r="K304" s="6">
        <f>K305+K311+K321</f>
        <v>1184.8000000000002</v>
      </c>
    </row>
    <row r="305" spans="1:11" ht="76.5">
      <c r="A305" s="3" t="s">
        <v>78</v>
      </c>
      <c r="B305" s="4">
        <v>929</v>
      </c>
      <c r="C305" s="5">
        <v>1105</v>
      </c>
      <c r="D305" s="5" t="s">
        <v>129</v>
      </c>
      <c r="E305" s="4">
        <v>100</v>
      </c>
      <c r="F305" s="4"/>
      <c r="G305" s="6">
        <f>G306</f>
        <v>2811.1</v>
      </c>
      <c r="H305" s="6">
        <f>H306</f>
        <v>468.5</v>
      </c>
      <c r="I305" s="6">
        <f>I306</f>
        <v>702.8</v>
      </c>
      <c r="J305" s="6">
        <f>J306</f>
        <v>702.8</v>
      </c>
      <c r="K305" s="6">
        <f>K306</f>
        <v>937</v>
      </c>
    </row>
    <row r="306" spans="1:11" ht="25.5">
      <c r="A306" s="15" t="s">
        <v>90</v>
      </c>
      <c r="B306" s="4">
        <v>929</v>
      </c>
      <c r="C306" s="5">
        <v>1105</v>
      </c>
      <c r="D306" s="5" t="s">
        <v>129</v>
      </c>
      <c r="E306" s="4">
        <v>110</v>
      </c>
      <c r="F306" s="4"/>
      <c r="G306" s="6">
        <f>G307+G309</f>
        <v>2811.1</v>
      </c>
      <c r="H306" s="6">
        <f>H307+H309</f>
        <v>468.5</v>
      </c>
      <c r="I306" s="6">
        <f>I307+I309</f>
        <v>702.8</v>
      </c>
      <c r="J306" s="6">
        <f>J307+J309</f>
        <v>702.8</v>
      </c>
      <c r="K306" s="6">
        <f>K307+K309</f>
        <v>937</v>
      </c>
    </row>
    <row r="307" spans="1:11" ht="12.75">
      <c r="A307" s="3" t="s">
        <v>143</v>
      </c>
      <c r="B307" s="4">
        <v>929</v>
      </c>
      <c r="C307" s="5">
        <v>1105</v>
      </c>
      <c r="D307" s="5" t="s">
        <v>129</v>
      </c>
      <c r="E307" s="4">
        <v>111</v>
      </c>
      <c r="F307" s="4"/>
      <c r="G307" s="6">
        <f>G308</f>
        <v>2159</v>
      </c>
      <c r="H307" s="6">
        <f>H308</f>
        <v>359.8</v>
      </c>
      <c r="I307" s="6">
        <f>I308</f>
        <v>539.8</v>
      </c>
      <c r="J307" s="6">
        <f>J308</f>
        <v>539.8</v>
      </c>
      <c r="K307" s="6">
        <f>K308</f>
        <v>719.6</v>
      </c>
    </row>
    <row r="308" spans="1:11" ht="12.75">
      <c r="A308" s="3" t="s">
        <v>10</v>
      </c>
      <c r="B308" s="4">
        <v>929</v>
      </c>
      <c r="C308" s="5">
        <v>1105</v>
      </c>
      <c r="D308" s="5" t="s">
        <v>129</v>
      </c>
      <c r="E308" s="4">
        <v>111</v>
      </c>
      <c r="F308" s="4">
        <v>211</v>
      </c>
      <c r="G308" s="6">
        <f>H308+I308+J308+K308</f>
        <v>2159</v>
      </c>
      <c r="H308" s="6">
        <v>359.8</v>
      </c>
      <c r="I308" s="6">
        <v>539.8</v>
      </c>
      <c r="J308" s="6">
        <v>539.8</v>
      </c>
      <c r="K308" s="6">
        <v>719.6</v>
      </c>
    </row>
    <row r="309" spans="1:11" ht="51">
      <c r="A309" s="3" t="s">
        <v>142</v>
      </c>
      <c r="B309" s="4">
        <v>929</v>
      </c>
      <c r="C309" s="5">
        <v>1105</v>
      </c>
      <c r="D309" s="5" t="s">
        <v>129</v>
      </c>
      <c r="E309" s="4">
        <v>119</v>
      </c>
      <c r="F309" s="4"/>
      <c r="G309" s="6">
        <f>G310</f>
        <v>652.1</v>
      </c>
      <c r="H309" s="6">
        <f>H310</f>
        <v>108.7</v>
      </c>
      <c r="I309" s="6">
        <f>I310</f>
        <v>163</v>
      </c>
      <c r="J309" s="6">
        <f>J310</f>
        <v>163</v>
      </c>
      <c r="K309" s="6">
        <f>K310</f>
        <v>217.4</v>
      </c>
    </row>
    <row r="310" spans="1:11" ht="12.75">
      <c r="A310" s="3" t="s">
        <v>11</v>
      </c>
      <c r="B310" s="4">
        <v>929</v>
      </c>
      <c r="C310" s="5">
        <v>1105</v>
      </c>
      <c r="D310" s="5" t="s">
        <v>129</v>
      </c>
      <c r="E310" s="4">
        <v>119</v>
      </c>
      <c r="F310" s="4">
        <v>213</v>
      </c>
      <c r="G310" s="6">
        <f>H310+I310+J310+K310</f>
        <v>652.1</v>
      </c>
      <c r="H310" s="6">
        <v>108.7</v>
      </c>
      <c r="I310" s="6">
        <f>163</f>
        <v>163</v>
      </c>
      <c r="J310" s="6">
        <f>163</f>
        <v>163</v>
      </c>
      <c r="K310" s="6">
        <v>217.4</v>
      </c>
    </row>
    <row r="311" spans="1:11" ht="25.5">
      <c r="A311" s="3" t="s">
        <v>80</v>
      </c>
      <c r="B311" s="4">
        <v>929</v>
      </c>
      <c r="C311" s="5">
        <v>1105</v>
      </c>
      <c r="D311" s="5" t="s">
        <v>129</v>
      </c>
      <c r="E311" s="4">
        <v>200</v>
      </c>
      <c r="F311" s="4"/>
      <c r="G311" s="6">
        <f>G312</f>
        <v>723</v>
      </c>
      <c r="H311" s="6">
        <f aca="true" t="shared" si="44" ref="H311:K312">H312</f>
        <v>154.00000000000003</v>
      </c>
      <c r="I311" s="6">
        <f t="shared" si="44"/>
        <v>139.20000000000002</v>
      </c>
      <c r="J311" s="6">
        <f t="shared" si="44"/>
        <v>188.9</v>
      </c>
      <c r="K311" s="6">
        <f t="shared" si="44"/>
        <v>240.9</v>
      </c>
    </row>
    <row r="312" spans="1:11" ht="38.25">
      <c r="A312" s="3" t="s">
        <v>81</v>
      </c>
      <c r="B312" s="4">
        <v>929</v>
      </c>
      <c r="C312" s="5">
        <v>1105</v>
      </c>
      <c r="D312" s="5" t="s">
        <v>129</v>
      </c>
      <c r="E312" s="4">
        <v>240</v>
      </c>
      <c r="F312" s="4"/>
      <c r="G312" s="6">
        <f>G313</f>
        <v>723</v>
      </c>
      <c r="H312" s="6">
        <f t="shared" si="44"/>
        <v>154.00000000000003</v>
      </c>
      <c r="I312" s="6">
        <f t="shared" si="44"/>
        <v>139.20000000000002</v>
      </c>
      <c r="J312" s="6">
        <f t="shared" si="44"/>
        <v>188.9</v>
      </c>
      <c r="K312" s="6">
        <f t="shared" si="44"/>
        <v>240.9</v>
      </c>
    </row>
    <row r="313" spans="1:11" ht="38.25">
      <c r="A313" s="3" t="s">
        <v>135</v>
      </c>
      <c r="B313" s="4">
        <v>929</v>
      </c>
      <c r="C313" s="5">
        <v>1105</v>
      </c>
      <c r="D313" s="5" t="s">
        <v>129</v>
      </c>
      <c r="E313" s="4">
        <v>244</v>
      </c>
      <c r="F313" s="4"/>
      <c r="G313" s="6">
        <f>G314+G315+G316+G317+G318+G319+G320</f>
        <v>723</v>
      </c>
      <c r="H313" s="6">
        <f>H314+H315+H316+H317+H318+H319+H320</f>
        <v>154.00000000000003</v>
      </c>
      <c r="I313" s="6">
        <f>I314+I315+I316+I317+I318+I319+I320</f>
        <v>139.20000000000002</v>
      </c>
      <c r="J313" s="6">
        <f>J314+J315+J316+J317+J318+J319+J320</f>
        <v>188.9</v>
      </c>
      <c r="K313" s="6">
        <f>K314+K315+K316+K317+K318+K319+K320</f>
        <v>240.9</v>
      </c>
    </row>
    <row r="314" spans="1:11" ht="12.75">
      <c r="A314" s="3" t="s">
        <v>13</v>
      </c>
      <c r="B314" s="4">
        <v>929</v>
      </c>
      <c r="C314" s="5">
        <v>1105</v>
      </c>
      <c r="D314" s="5" t="s">
        <v>129</v>
      </c>
      <c r="E314" s="4">
        <v>244</v>
      </c>
      <c r="F314" s="4">
        <v>221</v>
      </c>
      <c r="G314" s="6">
        <f aca="true" t="shared" si="45" ref="G314:G320">H314+I314+J314+K314</f>
        <v>22.8</v>
      </c>
      <c r="H314" s="6">
        <v>5.7</v>
      </c>
      <c r="I314" s="6">
        <v>5.699999999999999</v>
      </c>
      <c r="J314" s="6">
        <v>5.699999999999999</v>
      </c>
      <c r="K314" s="6">
        <v>5.700000000000002</v>
      </c>
    </row>
    <row r="315" spans="1:11" ht="12.75">
      <c r="A315" s="3" t="s">
        <v>26</v>
      </c>
      <c r="B315" s="4">
        <v>929</v>
      </c>
      <c r="C315" s="5">
        <v>1105</v>
      </c>
      <c r="D315" s="5" t="s">
        <v>129</v>
      </c>
      <c r="E315" s="4">
        <v>244</v>
      </c>
      <c r="F315" s="4">
        <v>223</v>
      </c>
      <c r="G315" s="6">
        <f t="shared" si="45"/>
        <v>283.09999999999997</v>
      </c>
      <c r="H315" s="6">
        <v>70.8</v>
      </c>
      <c r="I315" s="6">
        <v>70.8</v>
      </c>
      <c r="J315" s="6">
        <v>70.8</v>
      </c>
      <c r="K315" s="6">
        <v>70.7</v>
      </c>
    </row>
    <row r="316" spans="1:11" ht="12.75">
      <c r="A316" s="3" t="s">
        <v>14</v>
      </c>
      <c r="B316" s="4">
        <v>929</v>
      </c>
      <c r="C316" s="5">
        <v>1105</v>
      </c>
      <c r="D316" s="5" t="s">
        <v>129</v>
      </c>
      <c r="E316" s="4">
        <v>244</v>
      </c>
      <c r="F316" s="4">
        <v>224</v>
      </c>
      <c r="G316" s="6">
        <f t="shared" si="45"/>
        <v>127.4</v>
      </c>
      <c r="H316" s="6">
        <v>31.9</v>
      </c>
      <c r="I316" s="6">
        <v>31.800000000000004</v>
      </c>
      <c r="J316" s="6">
        <v>31.900000000000002</v>
      </c>
      <c r="K316" s="6">
        <v>31.8</v>
      </c>
    </row>
    <row r="317" spans="1:11" ht="12.75">
      <c r="A317" s="3" t="s">
        <v>15</v>
      </c>
      <c r="B317" s="4">
        <v>929</v>
      </c>
      <c r="C317" s="5">
        <v>1105</v>
      </c>
      <c r="D317" s="5" t="s">
        <v>129</v>
      </c>
      <c r="E317" s="4">
        <v>244</v>
      </c>
      <c r="F317" s="4">
        <v>225</v>
      </c>
      <c r="G317" s="6">
        <f t="shared" si="45"/>
        <v>212.7</v>
      </c>
      <c r="H317" s="6">
        <v>13</v>
      </c>
      <c r="I317" s="6">
        <v>8.4</v>
      </c>
      <c r="J317" s="6">
        <v>73.4</v>
      </c>
      <c r="K317" s="6">
        <v>117.89999999999999</v>
      </c>
    </row>
    <row r="318" spans="1:11" ht="12.75">
      <c r="A318" s="3" t="s">
        <v>17</v>
      </c>
      <c r="B318" s="4">
        <v>929</v>
      </c>
      <c r="C318" s="5">
        <v>1105</v>
      </c>
      <c r="D318" s="5" t="s">
        <v>129</v>
      </c>
      <c r="E318" s="4">
        <v>244</v>
      </c>
      <c r="F318" s="4">
        <v>226</v>
      </c>
      <c r="G318" s="6">
        <f t="shared" si="45"/>
        <v>16.3</v>
      </c>
      <c r="H318" s="6">
        <v>11.3</v>
      </c>
      <c r="I318" s="6">
        <v>2.5</v>
      </c>
      <c r="J318" s="6">
        <v>2</v>
      </c>
      <c r="K318" s="6">
        <v>0.5</v>
      </c>
    </row>
    <row r="319" spans="1:11" ht="12.75">
      <c r="A319" s="3" t="s">
        <v>19</v>
      </c>
      <c r="B319" s="4">
        <v>929</v>
      </c>
      <c r="C319" s="5">
        <v>1105</v>
      </c>
      <c r="D319" s="5" t="s">
        <v>129</v>
      </c>
      <c r="E319" s="4">
        <v>244</v>
      </c>
      <c r="F319" s="4">
        <v>310</v>
      </c>
      <c r="G319" s="6">
        <f t="shared" si="45"/>
        <v>15</v>
      </c>
      <c r="H319" s="6">
        <v>10</v>
      </c>
      <c r="I319" s="6">
        <v>2.5</v>
      </c>
      <c r="J319" s="6">
        <v>0</v>
      </c>
      <c r="K319" s="6">
        <v>2.5</v>
      </c>
    </row>
    <row r="320" spans="1:11" ht="12.75">
      <c r="A320" s="3" t="s">
        <v>20</v>
      </c>
      <c r="B320" s="4">
        <v>929</v>
      </c>
      <c r="C320" s="5">
        <v>1105</v>
      </c>
      <c r="D320" s="5" t="s">
        <v>129</v>
      </c>
      <c r="E320" s="4">
        <v>244</v>
      </c>
      <c r="F320" s="4">
        <v>340</v>
      </c>
      <c r="G320" s="6">
        <f t="shared" si="45"/>
        <v>45.7</v>
      </c>
      <c r="H320" s="6">
        <v>11.3</v>
      </c>
      <c r="I320" s="6">
        <v>17.5</v>
      </c>
      <c r="J320" s="6">
        <v>5.1</v>
      </c>
      <c r="K320" s="6">
        <v>11.8</v>
      </c>
    </row>
    <row r="321" spans="1:11" ht="12.75">
      <c r="A321" s="3" t="s">
        <v>82</v>
      </c>
      <c r="B321" s="4">
        <v>929</v>
      </c>
      <c r="C321" s="5">
        <v>1105</v>
      </c>
      <c r="D321" s="5" t="s">
        <v>129</v>
      </c>
      <c r="E321" s="4">
        <v>800</v>
      </c>
      <c r="F321" s="4"/>
      <c r="G321" s="6">
        <f>G322</f>
        <v>12</v>
      </c>
      <c r="H321" s="6">
        <f>H322</f>
        <v>1.7000000000000002</v>
      </c>
      <c r="I321" s="6">
        <f>I322</f>
        <v>1.7000000000000004</v>
      </c>
      <c r="J321" s="6">
        <f>J322</f>
        <v>1.7</v>
      </c>
      <c r="K321" s="6">
        <f>K322</f>
        <v>6.9</v>
      </c>
    </row>
    <row r="322" spans="1:11" ht="12.75">
      <c r="A322" s="15" t="s">
        <v>83</v>
      </c>
      <c r="B322" s="4">
        <v>929</v>
      </c>
      <c r="C322" s="5">
        <v>1105</v>
      </c>
      <c r="D322" s="5" t="s">
        <v>129</v>
      </c>
      <c r="E322" s="4">
        <v>850</v>
      </c>
      <c r="F322" s="4"/>
      <c r="G322" s="6">
        <f>G323+G325+G327</f>
        <v>12</v>
      </c>
      <c r="H322" s="6">
        <f>H323+H325+H327</f>
        <v>1.7000000000000002</v>
      </c>
      <c r="I322" s="6">
        <f>I323+I325+I327</f>
        <v>1.7000000000000004</v>
      </c>
      <c r="J322" s="6">
        <f>J323+J325+J327</f>
        <v>1.7</v>
      </c>
      <c r="K322" s="6">
        <f>K323+K325+K327</f>
        <v>6.9</v>
      </c>
    </row>
    <row r="323" spans="1:11" ht="25.5">
      <c r="A323" s="3" t="s">
        <v>21</v>
      </c>
      <c r="B323" s="4">
        <v>929</v>
      </c>
      <c r="C323" s="5">
        <v>1105</v>
      </c>
      <c r="D323" s="5" t="s">
        <v>129</v>
      </c>
      <c r="E323" s="4">
        <v>851</v>
      </c>
      <c r="F323" s="4"/>
      <c r="G323" s="6">
        <f>H323+I323+J323+K323</f>
        <v>11</v>
      </c>
      <c r="H323" s="6">
        <f>H324</f>
        <v>1.6</v>
      </c>
      <c r="I323" s="6">
        <f>I324</f>
        <v>1.7000000000000004</v>
      </c>
      <c r="J323" s="6">
        <f>J324</f>
        <v>1.7</v>
      </c>
      <c r="K323" s="6">
        <f>K324</f>
        <v>6</v>
      </c>
    </row>
    <row r="324" spans="1:11" ht="12.75">
      <c r="A324" s="3" t="s">
        <v>18</v>
      </c>
      <c r="B324" s="4">
        <v>929</v>
      </c>
      <c r="C324" s="5">
        <v>1105</v>
      </c>
      <c r="D324" s="5" t="s">
        <v>129</v>
      </c>
      <c r="E324" s="4">
        <v>851</v>
      </c>
      <c r="F324" s="4">
        <v>290</v>
      </c>
      <c r="G324" s="6">
        <f>H324+I324+J324+K324</f>
        <v>11</v>
      </c>
      <c r="H324" s="6">
        <v>1.6</v>
      </c>
      <c r="I324" s="6">
        <f>2.7-0.9+0.1-0.2</f>
        <v>1.7000000000000004</v>
      </c>
      <c r="J324" s="6">
        <f>2.7+0.9-1.8-0.1</f>
        <v>1.7</v>
      </c>
      <c r="K324" s="6">
        <v>6</v>
      </c>
    </row>
    <row r="325" spans="1:11" ht="15" customHeight="1">
      <c r="A325" s="3" t="s">
        <v>137</v>
      </c>
      <c r="B325" s="4">
        <v>929</v>
      </c>
      <c r="C325" s="5">
        <v>1105</v>
      </c>
      <c r="D325" s="5" t="s">
        <v>129</v>
      </c>
      <c r="E325" s="4">
        <v>852</v>
      </c>
      <c r="F325" s="9"/>
      <c r="G325" s="6">
        <f>G326</f>
        <v>0.9</v>
      </c>
      <c r="H325" s="6">
        <f>H326</f>
        <v>0</v>
      </c>
      <c r="I325" s="6">
        <f>I326</f>
        <v>0</v>
      </c>
      <c r="J325" s="6">
        <f>J326</f>
        <v>0</v>
      </c>
      <c r="K325" s="6">
        <f>K326</f>
        <v>0.9</v>
      </c>
    </row>
    <row r="326" spans="1:11" ht="12.75">
      <c r="A326" s="3" t="s">
        <v>18</v>
      </c>
      <c r="B326" s="4">
        <v>929</v>
      </c>
      <c r="C326" s="5">
        <v>1105</v>
      </c>
      <c r="D326" s="5" t="s">
        <v>129</v>
      </c>
      <c r="E326" s="4">
        <v>852</v>
      </c>
      <c r="F326" s="4">
        <v>290</v>
      </c>
      <c r="G326" s="6">
        <f>H326+I326+J326+K326</f>
        <v>0.9</v>
      </c>
      <c r="H326" s="6">
        <f>0.2-0.2</f>
        <v>0</v>
      </c>
      <c r="I326" s="6">
        <f>0.3-0.3</f>
        <v>0</v>
      </c>
      <c r="J326" s="6">
        <f>0.2-0.2</f>
        <v>0</v>
      </c>
      <c r="K326" s="6">
        <v>0.9</v>
      </c>
    </row>
    <row r="327" spans="1:11" ht="12.75">
      <c r="A327" s="3" t="s">
        <v>139</v>
      </c>
      <c r="B327" s="4">
        <v>929</v>
      </c>
      <c r="C327" s="5" t="s">
        <v>104</v>
      </c>
      <c r="D327" s="5" t="s">
        <v>129</v>
      </c>
      <c r="E327" s="4">
        <v>853</v>
      </c>
      <c r="F327" s="4"/>
      <c r="G327" s="6">
        <f>G328</f>
        <v>0.1</v>
      </c>
      <c r="H327" s="6">
        <f>H328</f>
        <v>0.1</v>
      </c>
      <c r="I327" s="6">
        <f>I328</f>
        <v>0</v>
      </c>
      <c r="J327" s="6">
        <f>J328</f>
        <v>0</v>
      </c>
      <c r="K327" s="6">
        <f>K328</f>
        <v>0</v>
      </c>
    </row>
    <row r="328" spans="1:11" ht="12.75">
      <c r="A328" s="3" t="s">
        <v>18</v>
      </c>
      <c r="B328" s="4">
        <v>929</v>
      </c>
      <c r="C328" s="5" t="s">
        <v>104</v>
      </c>
      <c r="D328" s="5" t="s">
        <v>129</v>
      </c>
      <c r="E328" s="4">
        <v>853</v>
      </c>
      <c r="F328" s="4">
        <v>290</v>
      </c>
      <c r="G328" s="6">
        <f>H328+I328+J328+K328</f>
        <v>0.1</v>
      </c>
      <c r="H328" s="6">
        <v>0.1</v>
      </c>
      <c r="I328" s="6">
        <v>0</v>
      </c>
      <c r="J328" s="6">
        <v>0</v>
      </c>
      <c r="K328" s="6">
        <v>0</v>
      </c>
    </row>
    <row r="329" spans="1:11" ht="12.75">
      <c r="A329" s="21" t="s">
        <v>54</v>
      </c>
      <c r="B329" s="9">
        <v>929</v>
      </c>
      <c r="C329" s="1">
        <v>1200</v>
      </c>
      <c r="D329" s="1"/>
      <c r="E329" s="9"/>
      <c r="F329" s="9"/>
      <c r="G329" s="2">
        <f>G330+G342</f>
        <v>3335.9</v>
      </c>
      <c r="H329" s="2">
        <f>H330+H342</f>
        <v>589.5000000000001</v>
      </c>
      <c r="I329" s="2">
        <f>I330+I342</f>
        <v>831.0999999999999</v>
      </c>
      <c r="J329" s="2">
        <f>J330+J342</f>
        <v>791.3</v>
      </c>
      <c r="K329" s="2">
        <f>K330+K342</f>
        <v>1124</v>
      </c>
    </row>
    <row r="330" spans="1:11" ht="12.75">
      <c r="A330" s="15" t="s">
        <v>55</v>
      </c>
      <c r="B330" s="4">
        <v>929</v>
      </c>
      <c r="C330" s="5">
        <v>1202</v>
      </c>
      <c r="D330" s="1"/>
      <c r="E330" s="9"/>
      <c r="F330" s="9"/>
      <c r="G330" s="6">
        <f>G331+G336</f>
        <v>394.6</v>
      </c>
      <c r="H330" s="6">
        <f>H331+H336</f>
        <v>80.2</v>
      </c>
      <c r="I330" s="6">
        <f>I331+I336</f>
        <v>104.3</v>
      </c>
      <c r="J330" s="6">
        <f>J331+J336</f>
        <v>70.5</v>
      </c>
      <c r="K330" s="6">
        <f>K331+K336</f>
        <v>139.6</v>
      </c>
    </row>
    <row r="331" spans="1:11" ht="92.25" customHeight="1">
      <c r="A331" s="3" t="s">
        <v>156</v>
      </c>
      <c r="B331" s="4">
        <v>929</v>
      </c>
      <c r="C331" s="5">
        <v>1202</v>
      </c>
      <c r="D331" s="5" t="s">
        <v>175</v>
      </c>
      <c r="E331" s="4"/>
      <c r="F331" s="4"/>
      <c r="G331" s="6">
        <f aca="true" t="shared" si="46" ref="G331:K334">G332</f>
        <v>80</v>
      </c>
      <c r="H331" s="6">
        <f t="shared" si="46"/>
        <v>0</v>
      </c>
      <c r="I331" s="6">
        <f t="shared" si="46"/>
        <v>20</v>
      </c>
      <c r="J331" s="6">
        <f t="shared" si="46"/>
        <v>20</v>
      </c>
      <c r="K331" s="6">
        <f t="shared" si="46"/>
        <v>40</v>
      </c>
    </row>
    <row r="332" spans="1:11" ht="25.5">
      <c r="A332" s="3" t="s">
        <v>80</v>
      </c>
      <c r="B332" s="4">
        <v>929</v>
      </c>
      <c r="C332" s="5">
        <v>1202</v>
      </c>
      <c r="D332" s="5" t="s">
        <v>175</v>
      </c>
      <c r="E332" s="4">
        <v>200</v>
      </c>
      <c r="F332" s="4"/>
      <c r="G332" s="6">
        <f t="shared" si="46"/>
        <v>80</v>
      </c>
      <c r="H332" s="6">
        <f t="shared" si="46"/>
        <v>0</v>
      </c>
      <c r="I332" s="6">
        <f t="shared" si="46"/>
        <v>20</v>
      </c>
      <c r="J332" s="6">
        <f t="shared" si="46"/>
        <v>20</v>
      </c>
      <c r="K332" s="6">
        <f t="shared" si="46"/>
        <v>40</v>
      </c>
    </row>
    <row r="333" spans="1:11" ht="38.25">
      <c r="A333" s="3" t="s">
        <v>81</v>
      </c>
      <c r="B333" s="4">
        <v>929</v>
      </c>
      <c r="C333" s="5">
        <v>1202</v>
      </c>
      <c r="D333" s="5" t="s">
        <v>175</v>
      </c>
      <c r="E333" s="4">
        <v>240</v>
      </c>
      <c r="F333" s="4"/>
      <c r="G333" s="6">
        <f>G334</f>
        <v>80</v>
      </c>
      <c r="H333" s="6">
        <f t="shared" si="46"/>
        <v>0</v>
      </c>
      <c r="I333" s="6">
        <f t="shared" si="46"/>
        <v>20</v>
      </c>
      <c r="J333" s="6">
        <f t="shared" si="46"/>
        <v>20</v>
      </c>
      <c r="K333" s="6">
        <f t="shared" si="46"/>
        <v>40</v>
      </c>
    </row>
    <row r="334" spans="1:11" ht="39" customHeight="1">
      <c r="A334" s="3" t="s">
        <v>135</v>
      </c>
      <c r="B334" s="4">
        <v>929</v>
      </c>
      <c r="C334" s="5">
        <v>1202</v>
      </c>
      <c r="D334" s="5" t="s">
        <v>175</v>
      </c>
      <c r="E334" s="4">
        <v>244</v>
      </c>
      <c r="F334" s="4"/>
      <c r="G334" s="6">
        <f>G335</f>
        <v>80</v>
      </c>
      <c r="H334" s="6">
        <f t="shared" si="46"/>
        <v>0</v>
      </c>
      <c r="I334" s="6">
        <f t="shared" si="46"/>
        <v>20</v>
      </c>
      <c r="J334" s="6">
        <f t="shared" si="46"/>
        <v>20</v>
      </c>
      <c r="K334" s="6">
        <f t="shared" si="46"/>
        <v>40</v>
      </c>
    </row>
    <row r="335" spans="1:11" ht="12.75">
      <c r="A335" s="3" t="s">
        <v>17</v>
      </c>
      <c r="B335" s="4">
        <v>929</v>
      </c>
      <c r="C335" s="5">
        <v>1202</v>
      </c>
      <c r="D335" s="5" t="s">
        <v>175</v>
      </c>
      <c r="E335" s="4">
        <v>244</v>
      </c>
      <c r="F335" s="4">
        <v>226</v>
      </c>
      <c r="G335" s="6">
        <f aca="true" t="shared" si="47" ref="G335:G341">H335+I335+J335+K335</f>
        <v>80</v>
      </c>
      <c r="H335" s="6">
        <f>36-36</f>
        <v>0</v>
      </c>
      <c r="I335" s="6">
        <v>20</v>
      </c>
      <c r="J335" s="6">
        <v>20</v>
      </c>
      <c r="K335" s="6">
        <v>40</v>
      </c>
    </row>
    <row r="336" spans="1:11" ht="66" customHeight="1">
      <c r="A336" s="3" t="s">
        <v>157</v>
      </c>
      <c r="B336" s="4">
        <v>929</v>
      </c>
      <c r="C336" s="5">
        <v>1202</v>
      </c>
      <c r="D336" s="5" t="s">
        <v>176</v>
      </c>
      <c r="E336" s="4"/>
      <c r="F336" s="4"/>
      <c r="G336" s="6">
        <f t="shared" si="47"/>
        <v>314.6</v>
      </c>
      <c r="H336" s="6">
        <f>H339</f>
        <v>80.2</v>
      </c>
      <c r="I336" s="6">
        <f>I339</f>
        <v>84.3</v>
      </c>
      <c r="J336" s="6">
        <f>J339</f>
        <v>50.5</v>
      </c>
      <c r="K336" s="6">
        <f>K339</f>
        <v>99.6</v>
      </c>
    </row>
    <row r="337" spans="1:11" ht="25.5">
      <c r="A337" s="3" t="s">
        <v>80</v>
      </c>
      <c r="B337" s="4">
        <v>929</v>
      </c>
      <c r="C337" s="5">
        <v>1202</v>
      </c>
      <c r="D337" s="5" t="s">
        <v>176</v>
      </c>
      <c r="E337" s="4">
        <v>200</v>
      </c>
      <c r="F337" s="4"/>
      <c r="G337" s="6">
        <f aca="true" t="shared" si="48" ref="G337:K338">G338</f>
        <v>314.6</v>
      </c>
      <c r="H337" s="6">
        <f t="shared" si="48"/>
        <v>80.2</v>
      </c>
      <c r="I337" s="6">
        <f t="shared" si="48"/>
        <v>84.3</v>
      </c>
      <c r="J337" s="6">
        <f t="shared" si="48"/>
        <v>50.5</v>
      </c>
      <c r="K337" s="6">
        <f t="shared" si="48"/>
        <v>99.6</v>
      </c>
    </row>
    <row r="338" spans="1:11" ht="38.25">
      <c r="A338" s="3" t="s">
        <v>81</v>
      </c>
      <c r="B338" s="4">
        <v>929</v>
      </c>
      <c r="C338" s="5">
        <v>1202</v>
      </c>
      <c r="D338" s="5" t="s">
        <v>176</v>
      </c>
      <c r="E338" s="4">
        <v>240</v>
      </c>
      <c r="F338" s="4"/>
      <c r="G338" s="6">
        <f t="shared" si="48"/>
        <v>314.6</v>
      </c>
      <c r="H338" s="6">
        <f t="shared" si="48"/>
        <v>80.2</v>
      </c>
      <c r="I338" s="6">
        <f t="shared" si="48"/>
        <v>84.3</v>
      </c>
      <c r="J338" s="6">
        <f t="shared" si="48"/>
        <v>50.5</v>
      </c>
      <c r="K338" s="6">
        <f t="shared" si="48"/>
        <v>99.6</v>
      </c>
    </row>
    <row r="339" spans="1:11" ht="39" customHeight="1">
      <c r="A339" s="3" t="s">
        <v>135</v>
      </c>
      <c r="B339" s="4">
        <v>929</v>
      </c>
      <c r="C339" s="5">
        <v>1202</v>
      </c>
      <c r="D339" s="5" t="s">
        <v>176</v>
      </c>
      <c r="E339" s="4">
        <v>244</v>
      </c>
      <c r="F339" s="4"/>
      <c r="G339" s="6">
        <f>G340+G341</f>
        <v>314.6</v>
      </c>
      <c r="H339" s="6">
        <f>H340+H341</f>
        <v>80.2</v>
      </c>
      <c r="I339" s="6">
        <f>I340+I341</f>
        <v>84.3</v>
      </c>
      <c r="J339" s="6">
        <f>J340+J341</f>
        <v>50.5</v>
      </c>
      <c r="K339" s="6">
        <f>K340+K341</f>
        <v>99.6</v>
      </c>
    </row>
    <row r="340" spans="1:11" ht="13.5" customHeight="1">
      <c r="A340" s="3" t="s">
        <v>16</v>
      </c>
      <c r="B340" s="4">
        <v>929</v>
      </c>
      <c r="C340" s="5">
        <v>1202</v>
      </c>
      <c r="D340" s="5" t="s">
        <v>176</v>
      </c>
      <c r="E340" s="4">
        <v>244</v>
      </c>
      <c r="F340" s="4">
        <v>222</v>
      </c>
      <c r="G340" s="6">
        <f>H340+I340+J340+K340</f>
        <v>16.5</v>
      </c>
      <c r="H340" s="6">
        <f>3+1.5</f>
        <v>4.5</v>
      </c>
      <c r="I340" s="6">
        <f>4.5</f>
        <v>4.5</v>
      </c>
      <c r="J340" s="6">
        <f>4.5-1.5</f>
        <v>3</v>
      </c>
      <c r="K340" s="6">
        <f>6+1.5-3</f>
        <v>4.5</v>
      </c>
    </row>
    <row r="341" spans="1:11" ht="12.75">
      <c r="A341" s="3" t="s">
        <v>17</v>
      </c>
      <c r="B341" s="4">
        <v>929</v>
      </c>
      <c r="C341" s="5">
        <v>1202</v>
      </c>
      <c r="D341" s="5" t="s">
        <v>176</v>
      </c>
      <c r="E341" s="4">
        <v>244</v>
      </c>
      <c r="F341" s="4">
        <v>226</v>
      </c>
      <c r="G341" s="6">
        <f t="shared" si="47"/>
        <v>298.1</v>
      </c>
      <c r="H341" s="6">
        <v>75.7</v>
      </c>
      <c r="I341" s="6">
        <v>79.8</v>
      </c>
      <c r="J341" s="6">
        <v>47.5</v>
      </c>
      <c r="K341" s="6">
        <v>95.1</v>
      </c>
    </row>
    <row r="342" spans="1:11" ht="25.5">
      <c r="A342" s="15" t="s">
        <v>100</v>
      </c>
      <c r="B342" s="4">
        <v>929</v>
      </c>
      <c r="C342" s="5" t="s">
        <v>99</v>
      </c>
      <c r="D342" s="5"/>
      <c r="E342" s="4"/>
      <c r="F342" s="4"/>
      <c r="G342" s="6">
        <f>G343</f>
        <v>2941.3</v>
      </c>
      <c r="H342" s="6">
        <f>H343</f>
        <v>509.30000000000007</v>
      </c>
      <c r="I342" s="6">
        <f>I343</f>
        <v>726.8</v>
      </c>
      <c r="J342" s="6">
        <f>J343</f>
        <v>720.8</v>
      </c>
      <c r="K342" s="6">
        <f>K343</f>
        <v>984.4</v>
      </c>
    </row>
    <row r="343" spans="1:11" ht="51">
      <c r="A343" s="3" t="s">
        <v>56</v>
      </c>
      <c r="B343" s="4">
        <v>929</v>
      </c>
      <c r="C343" s="5" t="s">
        <v>99</v>
      </c>
      <c r="D343" s="5" t="s">
        <v>130</v>
      </c>
      <c r="E343" s="4"/>
      <c r="F343" s="4"/>
      <c r="G343" s="6">
        <f>G344+G350+G360</f>
        <v>2941.3</v>
      </c>
      <c r="H343" s="6">
        <f>H344+H350+H360</f>
        <v>509.30000000000007</v>
      </c>
      <c r="I343" s="6">
        <f>I344+I350+I360</f>
        <v>726.8</v>
      </c>
      <c r="J343" s="6">
        <f>J344+J350+J360</f>
        <v>720.8</v>
      </c>
      <c r="K343" s="6">
        <f>K344+K350+K360</f>
        <v>984.4</v>
      </c>
    </row>
    <row r="344" spans="1:11" ht="76.5">
      <c r="A344" s="3" t="s">
        <v>78</v>
      </c>
      <c r="B344" s="4">
        <v>929</v>
      </c>
      <c r="C344" s="5" t="s">
        <v>99</v>
      </c>
      <c r="D344" s="5" t="s">
        <v>130</v>
      </c>
      <c r="E344" s="4">
        <v>100</v>
      </c>
      <c r="F344" s="4"/>
      <c r="G344" s="6">
        <f aca="true" t="shared" si="49" ref="G344:K346">G345</f>
        <v>2563.3</v>
      </c>
      <c r="H344" s="6">
        <f t="shared" si="49"/>
        <v>427.20000000000005</v>
      </c>
      <c r="I344" s="6">
        <f t="shared" si="49"/>
        <v>640.8</v>
      </c>
      <c r="J344" s="6">
        <f t="shared" si="49"/>
        <v>640.8</v>
      </c>
      <c r="K344" s="6">
        <f t="shared" si="49"/>
        <v>854.5</v>
      </c>
    </row>
    <row r="345" spans="1:11" ht="25.5">
      <c r="A345" s="15" t="s">
        <v>90</v>
      </c>
      <c r="B345" s="4">
        <v>929</v>
      </c>
      <c r="C345" s="5" t="s">
        <v>99</v>
      </c>
      <c r="D345" s="5" t="s">
        <v>130</v>
      </c>
      <c r="E345" s="4">
        <v>110</v>
      </c>
      <c r="F345" s="4"/>
      <c r="G345" s="6">
        <f>G346+G348</f>
        <v>2563.3</v>
      </c>
      <c r="H345" s="6">
        <f>H346+H348</f>
        <v>427.20000000000005</v>
      </c>
      <c r="I345" s="6">
        <f>I346+I348</f>
        <v>640.8</v>
      </c>
      <c r="J345" s="6">
        <f>J346+J348</f>
        <v>640.8</v>
      </c>
      <c r="K345" s="6">
        <f>K346+K348</f>
        <v>854.5</v>
      </c>
    </row>
    <row r="346" spans="1:11" ht="12.75">
      <c r="A346" s="3" t="s">
        <v>143</v>
      </c>
      <c r="B346" s="4">
        <v>929</v>
      </c>
      <c r="C346" s="5" t="s">
        <v>99</v>
      </c>
      <c r="D346" s="5" t="s">
        <v>130</v>
      </c>
      <c r="E346" s="4">
        <v>111</v>
      </c>
      <c r="F346" s="4"/>
      <c r="G346" s="6">
        <f>H346+I346+J346+K346</f>
        <v>1968.7</v>
      </c>
      <c r="H346" s="6">
        <f>H347</f>
        <v>328.1</v>
      </c>
      <c r="I346" s="6">
        <f t="shared" si="49"/>
        <v>492.2</v>
      </c>
      <c r="J346" s="6">
        <f t="shared" si="49"/>
        <v>492.2</v>
      </c>
      <c r="K346" s="6">
        <f t="shared" si="49"/>
        <v>656.2</v>
      </c>
    </row>
    <row r="347" spans="1:11" ht="12.75">
      <c r="A347" s="3" t="s">
        <v>10</v>
      </c>
      <c r="B347" s="4">
        <v>929</v>
      </c>
      <c r="C347" s="5" t="s">
        <v>99</v>
      </c>
      <c r="D347" s="5" t="s">
        <v>130</v>
      </c>
      <c r="E347" s="4">
        <v>111</v>
      </c>
      <c r="F347" s="4">
        <v>211</v>
      </c>
      <c r="G347" s="6">
        <f>H347+I347+J347+K347</f>
        <v>1968.7</v>
      </c>
      <c r="H347" s="6">
        <v>328.1</v>
      </c>
      <c r="I347" s="6">
        <v>492.2</v>
      </c>
      <c r="J347" s="6">
        <v>492.2</v>
      </c>
      <c r="K347" s="6">
        <v>656.2</v>
      </c>
    </row>
    <row r="348" spans="1:11" ht="51">
      <c r="A348" s="3" t="s">
        <v>142</v>
      </c>
      <c r="B348" s="4">
        <v>929</v>
      </c>
      <c r="C348" s="5" t="s">
        <v>99</v>
      </c>
      <c r="D348" s="5" t="s">
        <v>130</v>
      </c>
      <c r="E348" s="4">
        <v>119</v>
      </c>
      <c r="F348" s="4"/>
      <c r="G348" s="6">
        <f>G349</f>
        <v>594.5999999999999</v>
      </c>
      <c r="H348" s="6">
        <f>H349</f>
        <v>99.1</v>
      </c>
      <c r="I348" s="6">
        <f>I349</f>
        <v>148.6</v>
      </c>
      <c r="J348" s="6">
        <f>J349</f>
        <v>148.6</v>
      </c>
      <c r="K348" s="6">
        <f>K349</f>
        <v>198.3</v>
      </c>
    </row>
    <row r="349" spans="1:11" ht="12.75">
      <c r="A349" s="3" t="s">
        <v>11</v>
      </c>
      <c r="B349" s="4">
        <v>929</v>
      </c>
      <c r="C349" s="5" t="s">
        <v>99</v>
      </c>
      <c r="D349" s="5" t="s">
        <v>130</v>
      </c>
      <c r="E349" s="4">
        <v>119</v>
      </c>
      <c r="F349" s="4">
        <v>213</v>
      </c>
      <c r="G349" s="6">
        <f>H349+I349+J349+K349</f>
        <v>594.5999999999999</v>
      </c>
      <c r="H349" s="6">
        <v>99.1</v>
      </c>
      <c r="I349" s="6">
        <v>148.6</v>
      </c>
      <c r="J349" s="6">
        <v>148.6</v>
      </c>
      <c r="K349" s="6">
        <v>198.3</v>
      </c>
    </row>
    <row r="350" spans="1:11" ht="25.5">
      <c r="A350" s="3" t="s">
        <v>80</v>
      </c>
      <c r="B350" s="4">
        <v>929</v>
      </c>
      <c r="C350" s="5" t="s">
        <v>99</v>
      </c>
      <c r="D350" s="5" t="s">
        <v>130</v>
      </c>
      <c r="E350" s="4">
        <v>200</v>
      </c>
      <c r="F350" s="4"/>
      <c r="G350" s="6">
        <f>G351</f>
        <v>376</v>
      </c>
      <c r="H350" s="6">
        <f aca="true" t="shared" si="50" ref="H350:K351">H351</f>
        <v>82.10000000000001</v>
      </c>
      <c r="I350" s="6">
        <f t="shared" si="50"/>
        <v>86</v>
      </c>
      <c r="J350" s="6">
        <f t="shared" si="50"/>
        <v>80</v>
      </c>
      <c r="K350" s="6">
        <f t="shared" si="50"/>
        <v>127.9</v>
      </c>
    </row>
    <row r="351" spans="1:11" ht="38.25">
      <c r="A351" s="3" t="s">
        <v>81</v>
      </c>
      <c r="B351" s="4">
        <v>929</v>
      </c>
      <c r="C351" s="5" t="s">
        <v>99</v>
      </c>
      <c r="D351" s="5" t="s">
        <v>130</v>
      </c>
      <c r="E351" s="4">
        <v>240</v>
      </c>
      <c r="F351" s="4"/>
      <c r="G351" s="6">
        <f>G352</f>
        <v>376</v>
      </c>
      <c r="H351" s="6">
        <f t="shared" si="50"/>
        <v>82.10000000000001</v>
      </c>
      <c r="I351" s="6">
        <f t="shared" si="50"/>
        <v>86</v>
      </c>
      <c r="J351" s="6">
        <f t="shared" si="50"/>
        <v>80</v>
      </c>
      <c r="K351" s="6">
        <f t="shared" si="50"/>
        <v>127.9</v>
      </c>
    </row>
    <row r="352" spans="1:11" ht="38.25">
      <c r="A352" s="3" t="s">
        <v>135</v>
      </c>
      <c r="B352" s="4">
        <v>929</v>
      </c>
      <c r="C352" s="5" t="s">
        <v>99</v>
      </c>
      <c r="D352" s="5" t="s">
        <v>130</v>
      </c>
      <c r="E352" s="4">
        <v>244</v>
      </c>
      <c r="F352" s="4"/>
      <c r="G352" s="6">
        <f>G354+G355+G356+G357+G358+G359+G353</f>
        <v>376</v>
      </c>
      <c r="H352" s="6">
        <f>H353+H354+H355+H356+H357+H358+H359</f>
        <v>82.10000000000001</v>
      </c>
      <c r="I352" s="6">
        <f>I353+I354+I355+I356+I357+I358+I359</f>
        <v>86</v>
      </c>
      <c r="J352" s="6">
        <f>J353+J354+J355+J356+J357+J358+J359</f>
        <v>80</v>
      </c>
      <c r="K352" s="6">
        <f>K353+K354+K355+K356+K357+K358+K359</f>
        <v>127.9</v>
      </c>
    </row>
    <row r="353" spans="1:11" ht="12.75">
      <c r="A353" s="3" t="s">
        <v>13</v>
      </c>
      <c r="B353" s="4">
        <v>929</v>
      </c>
      <c r="C353" s="5" t="s">
        <v>99</v>
      </c>
      <c r="D353" s="5" t="s">
        <v>130</v>
      </c>
      <c r="E353" s="4">
        <v>244</v>
      </c>
      <c r="F353" s="4">
        <v>221</v>
      </c>
      <c r="G353" s="6">
        <f aca="true" t="shared" si="51" ref="G353:G359">H353+I353+J353+K353</f>
        <v>37.7</v>
      </c>
      <c r="H353" s="6">
        <v>9.4</v>
      </c>
      <c r="I353" s="6">
        <v>9.4</v>
      </c>
      <c r="J353" s="6">
        <v>9.5</v>
      </c>
      <c r="K353" s="6">
        <f>12.3-1.1-0.1-1.7</f>
        <v>9.400000000000002</v>
      </c>
    </row>
    <row r="354" spans="1:11" ht="12.75">
      <c r="A354" s="3" t="s">
        <v>26</v>
      </c>
      <c r="B354" s="4">
        <v>929</v>
      </c>
      <c r="C354" s="5" t="s">
        <v>99</v>
      </c>
      <c r="D354" s="5" t="s">
        <v>130</v>
      </c>
      <c r="E354" s="4">
        <v>244</v>
      </c>
      <c r="F354" s="4">
        <v>223</v>
      </c>
      <c r="G354" s="6">
        <f t="shared" si="51"/>
        <v>71.69999999999999</v>
      </c>
      <c r="H354" s="6">
        <f>7.8</f>
        <v>7.8</v>
      </c>
      <c r="I354" s="6">
        <f>16+9.4-1.6</f>
        <v>23.799999999999997</v>
      </c>
      <c r="J354" s="6">
        <f>16-1.9</f>
        <v>14.1</v>
      </c>
      <c r="K354" s="6">
        <f>16+1.6+1.9+6.5</f>
        <v>26</v>
      </c>
    </row>
    <row r="355" spans="1:11" ht="12.75">
      <c r="A355" s="3" t="s">
        <v>14</v>
      </c>
      <c r="B355" s="4">
        <v>929</v>
      </c>
      <c r="C355" s="5" t="s">
        <v>99</v>
      </c>
      <c r="D355" s="5" t="s">
        <v>130</v>
      </c>
      <c r="E355" s="4">
        <v>244</v>
      </c>
      <c r="F355" s="4">
        <v>224</v>
      </c>
      <c r="G355" s="6">
        <f t="shared" si="51"/>
        <v>40.8</v>
      </c>
      <c r="H355" s="6">
        <v>10.2</v>
      </c>
      <c r="I355" s="6">
        <v>10.2</v>
      </c>
      <c r="J355" s="6">
        <f>10.2+0.1-0.1</f>
        <v>10.2</v>
      </c>
      <c r="K355" s="6">
        <f>10.2</f>
        <v>10.2</v>
      </c>
    </row>
    <row r="356" spans="1:11" ht="12.75">
      <c r="A356" s="3" t="s">
        <v>15</v>
      </c>
      <c r="B356" s="4">
        <v>929</v>
      </c>
      <c r="C356" s="5" t="s">
        <v>99</v>
      </c>
      <c r="D356" s="5" t="s">
        <v>130</v>
      </c>
      <c r="E356" s="4">
        <v>244</v>
      </c>
      <c r="F356" s="4">
        <v>225</v>
      </c>
      <c r="G356" s="6">
        <f t="shared" si="51"/>
        <v>28.1</v>
      </c>
      <c r="H356" s="6">
        <v>4.1</v>
      </c>
      <c r="I356" s="6">
        <v>5.8</v>
      </c>
      <c r="J356" s="6">
        <v>5.8</v>
      </c>
      <c r="K356" s="6">
        <v>12.4</v>
      </c>
    </row>
    <row r="357" spans="1:11" ht="12.75">
      <c r="A357" s="3" t="s">
        <v>17</v>
      </c>
      <c r="B357" s="4">
        <v>929</v>
      </c>
      <c r="C357" s="5" t="s">
        <v>99</v>
      </c>
      <c r="D357" s="5" t="s">
        <v>130</v>
      </c>
      <c r="E357" s="4">
        <v>244</v>
      </c>
      <c r="F357" s="4">
        <v>226</v>
      </c>
      <c r="G357" s="6">
        <f t="shared" si="51"/>
        <v>129.4</v>
      </c>
      <c r="H357" s="6">
        <v>30.7</v>
      </c>
      <c r="I357" s="6">
        <v>21.9</v>
      </c>
      <c r="J357" s="6">
        <v>21.9</v>
      </c>
      <c r="K357" s="6">
        <v>54.9</v>
      </c>
    </row>
    <row r="358" spans="1:11" ht="12.75">
      <c r="A358" s="3" t="s">
        <v>19</v>
      </c>
      <c r="B358" s="4">
        <v>929</v>
      </c>
      <c r="C358" s="5" t="s">
        <v>99</v>
      </c>
      <c r="D358" s="5" t="s">
        <v>130</v>
      </c>
      <c r="E358" s="4">
        <v>244</v>
      </c>
      <c r="F358" s="4">
        <v>310</v>
      </c>
      <c r="G358" s="6">
        <f t="shared" si="51"/>
        <v>8.6</v>
      </c>
      <c r="H358" s="6">
        <v>5</v>
      </c>
      <c r="I358" s="6">
        <v>0</v>
      </c>
      <c r="J358" s="6">
        <v>3.6</v>
      </c>
      <c r="K358" s="6">
        <v>0</v>
      </c>
    </row>
    <row r="359" spans="1:11" ht="12.75">
      <c r="A359" s="3" t="s">
        <v>20</v>
      </c>
      <c r="B359" s="4">
        <v>929</v>
      </c>
      <c r="C359" s="5" t="s">
        <v>99</v>
      </c>
      <c r="D359" s="5" t="s">
        <v>130</v>
      </c>
      <c r="E359" s="4">
        <v>244</v>
      </c>
      <c r="F359" s="4">
        <v>340</v>
      </c>
      <c r="G359" s="6">
        <f t="shared" si="51"/>
        <v>59.7</v>
      </c>
      <c r="H359" s="6">
        <v>14.9</v>
      </c>
      <c r="I359" s="6">
        <v>14.9</v>
      </c>
      <c r="J359" s="6">
        <v>14.9</v>
      </c>
      <c r="K359" s="6">
        <v>15</v>
      </c>
    </row>
    <row r="360" spans="1:11" ht="12.75">
      <c r="A360" s="3" t="s">
        <v>82</v>
      </c>
      <c r="B360" s="4">
        <v>929</v>
      </c>
      <c r="C360" s="5" t="s">
        <v>99</v>
      </c>
      <c r="D360" s="5" t="s">
        <v>130</v>
      </c>
      <c r="E360" s="4">
        <v>800</v>
      </c>
      <c r="F360" s="4"/>
      <c r="G360" s="6">
        <f>G361</f>
        <v>2</v>
      </c>
      <c r="H360" s="6">
        <f>H361</f>
        <v>0</v>
      </c>
      <c r="I360" s="6">
        <f>I361</f>
        <v>0</v>
      </c>
      <c r="J360" s="6">
        <f>J361</f>
        <v>0</v>
      </c>
      <c r="K360" s="6">
        <f>K361</f>
        <v>2</v>
      </c>
    </row>
    <row r="361" spans="1:11" ht="12.75">
      <c r="A361" s="15" t="s">
        <v>83</v>
      </c>
      <c r="B361" s="4">
        <v>929</v>
      </c>
      <c r="C361" s="5" t="s">
        <v>99</v>
      </c>
      <c r="D361" s="5" t="s">
        <v>130</v>
      </c>
      <c r="E361" s="4">
        <v>851</v>
      </c>
      <c r="F361" s="4"/>
      <c r="G361" s="6">
        <f>G362+G364</f>
        <v>2</v>
      </c>
      <c r="H361" s="6">
        <f>H362+H364</f>
        <v>0</v>
      </c>
      <c r="I361" s="6">
        <f>I362+I364</f>
        <v>0</v>
      </c>
      <c r="J361" s="6">
        <f>J362+J364</f>
        <v>0</v>
      </c>
      <c r="K361" s="6">
        <f>K362+K364</f>
        <v>2</v>
      </c>
    </row>
    <row r="362" spans="1:11" ht="25.5">
      <c r="A362" s="3" t="s">
        <v>21</v>
      </c>
      <c r="B362" s="4">
        <v>929</v>
      </c>
      <c r="C362" s="5" t="s">
        <v>99</v>
      </c>
      <c r="D362" s="5" t="s">
        <v>130</v>
      </c>
      <c r="E362" s="4">
        <v>851</v>
      </c>
      <c r="F362" s="4"/>
      <c r="G362" s="6">
        <f>H362+I362+J362+K362</f>
        <v>1</v>
      </c>
      <c r="H362" s="6">
        <f>H363</f>
        <v>0</v>
      </c>
      <c r="I362" s="6">
        <f>I363</f>
        <v>0</v>
      </c>
      <c r="J362" s="6">
        <f>J363</f>
        <v>0</v>
      </c>
      <c r="K362" s="6">
        <f>K363</f>
        <v>1</v>
      </c>
    </row>
    <row r="363" spans="1:11" ht="12.75">
      <c r="A363" s="3" t="s">
        <v>18</v>
      </c>
      <c r="B363" s="4">
        <v>929</v>
      </c>
      <c r="C363" s="5" t="s">
        <v>99</v>
      </c>
      <c r="D363" s="5" t="s">
        <v>130</v>
      </c>
      <c r="E363" s="4">
        <v>851</v>
      </c>
      <c r="F363" s="4">
        <v>290</v>
      </c>
      <c r="G363" s="6">
        <f>H363+I363+J363+K363</f>
        <v>1</v>
      </c>
      <c r="H363" s="6">
        <v>0</v>
      </c>
      <c r="I363" s="6">
        <v>0</v>
      </c>
      <c r="J363" s="6">
        <v>0</v>
      </c>
      <c r="K363" s="6">
        <v>1</v>
      </c>
    </row>
    <row r="364" spans="1:11" ht="15" customHeight="1">
      <c r="A364" s="3" t="s">
        <v>137</v>
      </c>
      <c r="B364" s="4">
        <v>929</v>
      </c>
      <c r="C364" s="5" t="s">
        <v>99</v>
      </c>
      <c r="D364" s="5" t="s">
        <v>130</v>
      </c>
      <c r="E364" s="4">
        <v>852</v>
      </c>
      <c r="F364" s="4"/>
      <c r="G364" s="6">
        <f>H364+I364+J364+K364</f>
        <v>1</v>
      </c>
      <c r="H364" s="6">
        <f>H365</f>
        <v>0</v>
      </c>
      <c r="I364" s="6">
        <f>I365</f>
        <v>0</v>
      </c>
      <c r="J364" s="6">
        <f>J365</f>
        <v>0</v>
      </c>
      <c r="K364" s="6">
        <f>K365</f>
        <v>1</v>
      </c>
    </row>
    <row r="365" spans="1:11" ht="12.75">
      <c r="A365" s="3" t="s">
        <v>18</v>
      </c>
      <c r="B365" s="4">
        <v>929</v>
      </c>
      <c r="C365" s="5" t="s">
        <v>99</v>
      </c>
      <c r="D365" s="5" t="s">
        <v>130</v>
      </c>
      <c r="E365" s="4">
        <v>852</v>
      </c>
      <c r="F365" s="4">
        <v>290</v>
      </c>
      <c r="G365" s="6">
        <f>H365+I365+J365+K365</f>
        <v>1</v>
      </c>
      <c r="H365" s="6">
        <v>0</v>
      </c>
      <c r="I365" s="6">
        <v>0</v>
      </c>
      <c r="J365" s="6">
        <v>0</v>
      </c>
      <c r="K365" s="6">
        <v>1</v>
      </c>
    </row>
    <row r="366" spans="1:11" ht="12.75">
      <c r="A366" s="21" t="s">
        <v>158</v>
      </c>
      <c r="B366" s="4"/>
      <c r="C366" s="5"/>
      <c r="D366" s="5"/>
      <c r="E366" s="4"/>
      <c r="F366" s="4"/>
      <c r="G366" s="2">
        <f>G55</f>
        <v>64284.9</v>
      </c>
      <c r="H366" s="2">
        <f>H55</f>
        <v>9388.199999999999</v>
      </c>
      <c r="I366" s="2">
        <f>I55</f>
        <v>13319.800000000001</v>
      </c>
      <c r="J366" s="2">
        <f>J55</f>
        <v>12662.499999999998</v>
      </c>
      <c r="K366" s="2">
        <f>K55</f>
        <v>28914.399999999998</v>
      </c>
    </row>
    <row r="367" spans="1:11" ht="12.75">
      <c r="A367" s="21" t="s">
        <v>57</v>
      </c>
      <c r="B367" s="4"/>
      <c r="C367" s="4"/>
      <c r="D367" s="5"/>
      <c r="E367" s="4"/>
      <c r="F367" s="24"/>
      <c r="G367" s="2">
        <f>G8+G55</f>
        <v>68067.2</v>
      </c>
      <c r="H367" s="2">
        <f>H8+H55</f>
        <v>10376.8</v>
      </c>
      <c r="I367" s="2">
        <f>I8+I55</f>
        <v>14249.300000000001</v>
      </c>
      <c r="J367" s="2">
        <f>J8+J55</f>
        <v>13607.199999999999</v>
      </c>
      <c r="K367" s="2">
        <f>K8+K55</f>
        <v>29833.899999999998</v>
      </c>
    </row>
    <row r="368" spans="1:4" ht="15.75">
      <c r="A368" s="25"/>
      <c r="D368" s="26"/>
    </row>
    <row r="369" spans="1:11" ht="15.75">
      <c r="A369" s="25"/>
      <c r="D369" s="26"/>
      <c r="G369" s="27"/>
      <c r="H369" s="27"/>
      <c r="I369" s="27"/>
      <c r="J369" s="27"/>
      <c r="K369" s="27"/>
    </row>
    <row r="370" spans="1:4" ht="15.75">
      <c r="A370" s="25"/>
      <c r="D370" s="26"/>
    </row>
    <row r="371" spans="1:4" ht="15.75">
      <c r="A371" s="25"/>
      <c r="D371" s="26"/>
    </row>
    <row r="372" spans="1:4" ht="15.75">
      <c r="A372" s="25"/>
      <c r="D372" s="26"/>
    </row>
    <row r="373" spans="1:4" ht="15.75">
      <c r="A373" s="25"/>
      <c r="D373" s="26"/>
    </row>
    <row r="374" ht="14.25">
      <c r="A374" s="25"/>
    </row>
    <row r="375" ht="14.25">
      <c r="A375" s="25"/>
    </row>
    <row r="376" ht="14.25">
      <c r="A376" s="25"/>
    </row>
    <row r="377" ht="14.25">
      <c r="A377" s="25"/>
    </row>
    <row r="378" ht="14.25">
      <c r="A378" s="25"/>
    </row>
    <row r="379" ht="14.25">
      <c r="A379" s="25"/>
    </row>
    <row r="380" ht="14.25">
      <c r="A380" s="25"/>
    </row>
    <row r="381" ht="14.25">
      <c r="A381" s="25"/>
    </row>
    <row r="382" spans="1:7" ht="14.25">
      <c r="A382" s="25"/>
      <c r="G382" s="11" t="s">
        <v>160</v>
      </c>
    </row>
    <row r="383" ht="14.25">
      <c r="A383" s="25"/>
    </row>
    <row r="384" ht="14.25">
      <c r="A384" s="25"/>
    </row>
    <row r="385" ht="14.25">
      <c r="A385" s="25"/>
    </row>
    <row r="386" ht="14.25">
      <c r="A386" s="25"/>
    </row>
    <row r="387" ht="14.25">
      <c r="A387" s="25"/>
    </row>
    <row r="388" ht="14.25">
      <c r="A388" s="25"/>
    </row>
    <row r="389" ht="14.25">
      <c r="A389" s="25"/>
    </row>
    <row r="390" ht="14.25">
      <c r="A390" s="25"/>
    </row>
    <row r="391" ht="14.25">
      <c r="A391" s="25"/>
    </row>
    <row r="392" ht="14.25">
      <c r="A392" s="25"/>
    </row>
    <row r="393" ht="14.25">
      <c r="A393" s="25"/>
    </row>
    <row r="394" ht="14.25">
      <c r="A394" s="25"/>
    </row>
  </sheetData>
  <sheetProtection/>
  <mergeCells count="10"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K5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2017-01-26T14:04:25Z</cp:lastPrinted>
  <dcterms:created xsi:type="dcterms:W3CDTF">2013-10-30T13:37:54Z</dcterms:created>
  <dcterms:modified xsi:type="dcterms:W3CDTF">2017-03-01T13:17:04Z</dcterms:modified>
  <cp:category/>
  <cp:version/>
  <cp:contentType/>
  <cp:contentStatus/>
</cp:coreProperties>
</file>